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esktop\"/>
    </mc:Choice>
  </mc:AlternateContent>
  <bookViews>
    <workbookView xWindow="-16176" yWindow="2412" windowWidth="20736" windowHeight="6708" tabRatio="691" activeTab="3"/>
  </bookViews>
  <sheets>
    <sheet name="Adicionales H" sheetId="26" r:id="rId1"/>
    <sheet name="Hoja2" sheetId="21" r:id="rId2"/>
    <sheet name="Diciembre o 2017" sheetId="20" r:id="rId3"/>
    <sheet name="Sabado" sheetId="15" r:id="rId4"/>
    <sheet name="Crisitano Sabado sin Licor" sheetId="16" r:id="rId5"/>
    <sheet name="Cristiano Viernes-Domingo sin l" sheetId="19" r:id="rId6"/>
    <sheet name="Domingo Nuevo (2)" sheetId="23" r:id="rId7"/>
    <sheet name="Fecha Proxima 4HORAS" sheetId="22" r:id="rId8"/>
    <sheet name="Domingo Nuevo" sheetId="17" r:id="rId9"/>
    <sheet name="ADICIONALES" sheetId="12" r:id="rId10"/>
    <sheet name="HOJA POLO" sheetId="8" r:id="rId11"/>
    <sheet name="Gala" sheetId="2" r:id="rId12"/>
    <sheet name="Pasabocas" sheetId="4" r:id="rId13"/>
    <sheet name="Pasabocas (2)" sheetId="25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9">ADICIONALES!$B$4:$I$134</definedName>
    <definedName name="_xlnm.Print_Area" localSheetId="0">'Adicionales H'!$B$1:$G$37</definedName>
    <definedName name="_xlnm.Print_Area" localSheetId="4">'Crisitano Sabado sin Licor'!$B$2:$I$53</definedName>
    <definedName name="_xlnm.Print_Area" localSheetId="5">'Cristiano Viernes-Domingo sin l'!$B$2:$I$62</definedName>
    <definedName name="_xlnm.Print_Area" localSheetId="2">'Diciembre o 2017'!$B$2:$I$57</definedName>
    <definedName name="_xlnm.Print_Area" localSheetId="8">'Domingo Nuevo'!$B$2:$I$62</definedName>
    <definedName name="_xlnm.Print_Area" localSheetId="6">'Domingo Nuevo (2)'!$B$1:$I$35</definedName>
    <definedName name="_xlnm.Print_Area" localSheetId="7">'Fecha Proxima 4HORAS'!$B$2:$I$48</definedName>
    <definedName name="_xlnm.Print_Area" localSheetId="10">'HOJA POLO'!$B$4:$G$9</definedName>
    <definedName name="_xlnm.Print_Area" localSheetId="13">'Pasabocas (2)'!$A$1:$B$44</definedName>
    <definedName name="_xlnm.Print_Area" localSheetId="3">Sabado!$B$2:$I$42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G14" i="15" l="1"/>
  <c r="I14" i="15" s="1"/>
  <c r="I38" i="15"/>
  <c r="I25" i="15"/>
  <c r="I39" i="15" l="1"/>
  <c r="I36" i="15"/>
  <c r="G15" i="15"/>
  <c r="G9" i="15"/>
  <c r="B58" i="26" l="1"/>
  <c r="E57" i="26"/>
  <c r="B57" i="26"/>
  <c r="E56" i="26"/>
  <c r="B56" i="26"/>
  <c r="E55" i="26"/>
  <c r="B55" i="26"/>
  <c r="E54" i="26"/>
  <c r="B54" i="26"/>
  <c r="E53" i="26"/>
  <c r="B53" i="26"/>
  <c r="E52" i="26"/>
  <c r="B52" i="26"/>
  <c r="E51" i="26"/>
  <c r="B51" i="26"/>
  <c r="E50" i="26"/>
  <c r="B50" i="26"/>
  <c r="E49" i="26"/>
  <c r="B49" i="26"/>
  <c r="E48" i="26"/>
  <c r="B48" i="26"/>
  <c r="E47" i="26"/>
  <c r="B47" i="26"/>
  <c r="E46" i="26"/>
  <c r="B46" i="26"/>
  <c r="E45" i="26"/>
  <c r="B45" i="26"/>
  <c r="E44" i="26"/>
  <c r="B44" i="26"/>
  <c r="E43" i="26"/>
  <c r="B43" i="26"/>
  <c r="E42" i="26"/>
  <c r="B42" i="26"/>
  <c r="E41" i="26"/>
  <c r="B41" i="26"/>
  <c r="E40" i="26"/>
  <c r="B40" i="26"/>
  <c r="E39" i="26"/>
  <c r="B39" i="26"/>
  <c r="E38" i="26"/>
  <c r="B38" i="26"/>
  <c r="E9" i="26"/>
  <c r="E8" i="26"/>
  <c r="E7" i="26"/>
  <c r="E38" i="4" l="1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 s="1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E38" i="23"/>
  <c r="B38" i="23"/>
  <c r="I37" i="23"/>
  <c r="I36" i="23"/>
  <c r="I35" i="23"/>
  <c r="I34" i="23"/>
  <c r="I14" i="23"/>
  <c r="I4" i="23"/>
  <c r="I3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J42" i="20"/>
  <c r="J40" i="20"/>
  <c r="J39" i="20"/>
  <c r="J38" i="20"/>
  <c r="I37" i="15"/>
  <c r="J35" i="20" s="1"/>
  <c r="J34" i="20"/>
  <c r="G28" i="15"/>
  <c r="I28" i="15" s="1"/>
  <c r="G26" i="15"/>
  <c r="I26" i="15" s="1"/>
  <c r="J24" i="20" s="1"/>
  <c r="G12" i="15"/>
  <c r="G11" i="15"/>
  <c r="G10" i="15"/>
  <c r="I10" i="15" s="1"/>
  <c r="I7" i="15"/>
  <c r="I4" i="15"/>
  <c r="B3" i="15"/>
  <c r="B78" i="20"/>
  <c r="I77" i="20"/>
  <c r="E77" i="20"/>
  <c r="B77" i="20"/>
  <c r="I76" i="20"/>
  <c r="E76" i="20"/>
  <c r="B76" i="20"/>
  <c r="I75" i="20"/>
  <c r="E75" i="20"/>
  <c r="B75" i="20"/>
  <c r="I74" i="20"/>
  <c r="E74" i="20"/>
  <c r="B74" i="20"/>
  <c r="I73" i="20"/>
  <c r="E73" i="20"/>
  <c r="B73" i="20"/>
  <c r="I72" i="20"/>
  <c r="E72" i="20"/>
  <c r="B72" i="20"/>
  <c r="I71" i="20"/>
  <c r="E71" i="20"/>
  <c r="B71" i="20"/>
  <c r="I70" i="20"/>
  <c r="E70" i="20"/>
  <c r="B70" i="20"/>
  <c r="I69" i="20"/>
  <c r="E69" i="20"/>
  <c r="B69" i="20"/>
  <c r="I68" i="20"/>
  <c r="E68" i="20"/>
  <c r="B68" i="20"/>
  <c r="I67" i="20"/>
  <c r="E67" i="20"/>
  <c r="B67" i="20"/>
  <c r="I66" i="20"/>
  <c r="E66" i="20"/>
  <c r="B66" i="20"/>
  <c r="I65" i="20"/>
  <c r="E65" i="20"/>
  <c r="B65" i="20"/>
  <c r="I64" i="20"/>
  <c r="E64" i="20"/>
  <c r="B64" i="20"/>
  <c r="I63" i="20"/>
  <c r="E63" i="20"/>
  <c r="B63" i="20"/>
  <c r="I62" i="20"/>
  <c r="E62" i="20"/>
  <c r="B62" i="20"/>
  <c r="I61" i="20"/>
  <c r="E61" i="20"/>
  <c r="B61" i="20"/>
  <c r="I60" i="20"/>
  <c r="E60" i="20"/>
  <c r="B60" i="20"/>
  <c r="I59" i="20"/>
  <c r="E59" i="20"/>
  <c r="B59" i="20"/>
  <c r="I58" i="20"/>
  <c r="E58" i="20"/>
  <c r="B58" i="20"/>
  <c r="J57" i="20"/>
  <c r="I56" i="20"/>
  <c r="I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I42" i="20"/>
  <c r="J41" i="20"/>
  <c r="I40" i="20"/>
  <c r="I39" i="20"/>
  <c r="I38" i="20"/>
  <c r="J37" i="20"/>
  <c r="J36" i="20"/>
  <c r="I35" i="20"/>
  <c r="I34" i="20"/>
  <c r="J32" i="20"/>
  <c r="J31" i="20"/>
  <c r="J30" i="20"/>
  <c r="J29" i="20"/>
  <c r="J28" i="20"/>
  <c r="I27" i="20"/>
  <c r="I26" i="20"/>
  <c r="G26" i="20"/>
  <c r="I24" i="20"/>
  <c r="G24" i="20"/>
  <c r="J23" i="20"/>
  <c r="I22" i="20"/>
  <c r="G22" i="20"/>
  <c r="E22" i="20"/>
  <c r="I21" i="20"/>
  <c r="G21" i="20"/>
  <c r="E21" i="20"/>
  <c r="J20" i="20"/>
  <c r="E20" i="20"/>
  <c r="I19" i="20"/>
  <c r="G19" i="20"/>
  <c r="I18" i="20"/>
  <c r="G18" i="20"/>
  <c r="J17" i="20"/>
  <c r="J16" i="20"/>
  <c r="J15" i="20"/>
  <c r="J14" i="20"/>
  <c r="J13" i="20"/>
  <c r="I12" i="20"/>
  <c r="G12" i="20"/>
  <c r="I11" i="20"/>
  <c r="G11" i="20"/>
  <c r="I10" i="20"/>
  <c r="G10" i="20"/>
  <c r="J9" i="20"/>
  <c r="J8" i="20"/>
  <c r="J7" i="20"/>
  <c r="I7" i="20"/>
  <c r="E7" i="20"/>
  <c r="I4" i="20"/>
  <c r="B3" i="20"/>
  <c r="E10" i="21"/>
  <c r="D10" i="21"/>
  <c r="C10" i="21"/>
  <c r="A10" i="21"/>
  <c r="C9" i="21"/>
  <c r="A9" i="21"/>
  <c r="E8" i="21"/>
  <c r="D8" i="21"/>
  <c r="C8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G24" i="15" l="1"/>
  <c r="I24" i="15" s="1"/>
  <c r="G23" i="15"/>
  <c r="I23" i="15" s="1"/>
  <c r="I41" i="15"/>
  <c r="J55" i="20" s="1"/>
  <c r="I11" i="15"/>
  <c r="J11" i="20" s="1"/>
  <c r="G22" i="15"/>
  <c r="I22" i="15" s="1"/>
  <c r="J10" i="20"/>
  <c r="J26" i="20"/>
  <c r="I12" i="15"/>
  <c r="J12" i="20" s="1"/>
  <c r="J22" i="20"/>
  <c r="G20" i="15"/>
  <c r="G19" i="15"/>
  <c r="I19" i="15" s="1"/>
  <c r="J18" i="20" s="1"/>
  <c r="I47" i="22"/>
  <c r="I48" i="22" s="1"/>
  <c r="I56" i="22" s="1"/>
  <c r="I57" i="22" s="1"/>
  <c r="I49" i="22"/>
  <c r="I50" i="22" s="1"/>
  <c r="D9" i="21"/>
  <c r="E9" i="21" s="1"/>
  <c r="I20" i="15" l="1"/>
  <c r="J19" i="20" s="1"/>
  <c r="J21" i="20"/>
  <c r="J58" i="20"/>
  <c r="J48" i="22"/>
  <c r="I29" i="15" l="1"/>
  <c r="I42" i="15" s="1"/>
  <c r="J27" i="20"/>
  <c r="D4" i="21" l="1"/>
  <c r="E4" i="21" s="1"/>
  <c r="J56" i="20"/>
</calcChain>
</file>

<file path=xl/sharedStrings.xml><?xml version="1.0" encoding="utf-8"?>
<sst xmlns="http://schemas.openxmlformats.org/spreadsheetml/2006/main" count="819" uniqueCount="425">
  <si>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</si>
  <si>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</si>
  <si>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</si>
  <si>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</si>
  <si>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</si>
  <si>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</si>
  <si>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</si>
  <si>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</si>
  <si>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</si>
  <si>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</si>
  <si>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</si>
  <si>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</si>
  <si>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</si>
  <si>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</si>
  <si>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</si>
  <si>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</si>
  <si>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</si>
  <si>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</si>
  <si>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</si>
  <si>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</si>
  <si>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</si>
  <si>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</si>
  <si>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</si>
  <si>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</si>
  <si>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</si>
  <si>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</si>
  <si>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</si>
  <si>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</si>
  <si>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</si>
  <si>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</si>
  <si>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</si>
  <si>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</si>
  <si>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</si>
  <si>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</si>
  <si>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</si>
  <si>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</si>
  <si>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</si>
  <si>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</si>
  <si>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</si>
  <si>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</si>
  <si>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</si>
  <si>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</si>
  <si>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</si>
  <si>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</si>
  <si>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</si>
  <si>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</si>
  <si>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</si>
  <si>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</si>
  <si>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</si>
  <si>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</si>
  <si>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</si>
  <si>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</si>
  <si>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</si>
  <si>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</si>
  <si>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</si>
  <si>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</si>
  <si>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</si>
  <si>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</si>
  <si>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</si>
  <si>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</si>
  <si>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</si>
  <si>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</si>
  <si>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</si>
  <si>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</si>
  <si>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</si>
  <si>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</si>
  <si>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</si>
  <si>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</si>
  <si>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</si>
  <si>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</si>
  <si>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</si>
  <si>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</si>
  <si>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</si>
  <si>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</si>
  <si>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</si>
  <si>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</si>
  <si>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</si>
  <si>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</si>
  <si>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</si>
  <si>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</si>
  <si>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</si>
  <si>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</si>
  <si>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</si>
  <si>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</si>
  <si>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</si>
  <si>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</si>
  <si>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</si>
  <si>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</si>
  <si>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</si>
  <si>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</si>
  <si>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</si>
  <si>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</si>
  <si>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</si>
  <si>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</si>
  <si>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</si>
  <si>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</si>
  <si>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</si>
  <si>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</si>
  <si>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</si>
  <si>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</si>
  <si>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</si>
  <si>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</si>
  <si>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</si>
  <si>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</si>
  <si>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</si>
  <si>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</si>
  <si>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</si>
  <si>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</si>
  <si>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</si>
  <si>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</si>
  <si>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</si>
  <si>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</si>
  <si>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</si>
  <si>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</si>
  <si>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</si>
  <si>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</si>
  <si>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</si>
  <si>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</si>
  <si>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</si>
  <si>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</si>
  <si>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</si>
  <si>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</si>
  <si>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</si>
  <si>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</si>
  <si>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</si>
  <si>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</si>
  <si>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</si>
  <si>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</si>
  <si>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</si>
  <si>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</si>
  <si>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</si>
  <si>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</si>
  <si>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</si>
  <si>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</si>
  <si>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</si>
  <si>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</si>
  <si>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</si>
  <si>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</si>
  <si>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</si>
  <si>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</si>
  <si>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</si>
  <si>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</si>
  <si>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</si>
  <si>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</si>
  <si>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</si>
  <si>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</si>
  <si>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</si>
  <si>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</si>
  <si>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</si>
  <si>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</si>
  <si>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</si>
  <si>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</si>
  <si>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</si>
  <si>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</si>
  <si>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</si>
  <si>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</si>
  <si>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</si>
  <si>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</si>
  <si>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</si>
  <si>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</si>
  <si>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</si>
  <si>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</si>
  <si>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</si>
  <si>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</si>
  <si>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</si>
  <si>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</si>
  <si>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</si>
  <si>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</si>
  <si>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</si>
  <si>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</si>
  <si>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</si>
  <si>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</si>
  <si>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</si>
  <si>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</si>
  <si>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</si>
  <si>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</si>
  <si>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</si>
  <si>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</si>
  <si>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</si>
  <si>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</si>
  <si>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</si>
  <si>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</si>
  <si>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</si>
  <si>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</si>
  <si>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</si>
  <si>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</si>
  <si>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</si>
  <si>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</si>
  <si>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</si>
  <si>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</si>
  <si>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</si>
  <si>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</si>
  <si>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</si>
  <si>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</si>
  <si>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</si>
  <si>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</si>
  <si>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</si>
  <si>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</si>
  <si>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</si>
  <si>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</si>
  <si>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</si>
  <si>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</si>
  <si>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</si>
  <si>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</si>
  <si>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</si>
  <si>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</si>
  <si>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</si>
  <si>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</si>
  <si>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</si>
  <si>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</si>
  <si>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</si>
  <si>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</si>
  <si>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</si>
  <si>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</si>
  <si>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</si>
  <si>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</si>
  <si>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</si>
  <si>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</si>
  <si>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</si>
  <si>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</si>
  <si>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</si>
  <si>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</si>
  <si>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</si>
  <si>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</si>
  <si>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</si>
  <si>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</si>
  <si>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</si>
  <si>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</si>
  <si>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</si>
  <si>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</si>
  <si>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</si>
  <si>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</si>
  <si>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</si>
  <si>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</si>
  <si>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</si>
  <si>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</si>
  <si>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</si>
  <si>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</si>
  <si>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</si>
  <si>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</si>
  <si>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</si>
  <si>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</si>
  <si>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</si>
  <si>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</si>
  <si>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</si>
  <si>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</si>
  <si>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</si>
  <si>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</si>
  <si>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</si>
  <si>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</si>
  <si>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</si>
  <si>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</si>
  <si>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</si>
  <si>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</si>
  <si>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</si>
  <si>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</si>
  <si>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</si>
  <si>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</si>
  <si>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</si>
  <si>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</si>
  <si>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</si>
  <si>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</si>
  <si>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</si>
  <si>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</si>
  <si>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</si>
  <si>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</si>
  <si>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</si>
  <si>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</si>
  <si>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</si>
  <si>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</si>
  <si>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</si>
  <si>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</si>
  <si>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</si>
  <si>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</si>
  <si>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</si>
  <si>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</si>
  <si>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</si>
  <si>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</si>
  <si>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</si>
  <si>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</si>
  <si>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</si>
  <si>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</si>
  <si>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</si>
  <si>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</si>
  <si>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</si>
  <si>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</si>
  <si>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</si>
  <si>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</si>
  <si>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t>Vino Tinto Michel Torino Malbec 750 ml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</si>
  <si>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</si>
  <si>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</si>
  <si>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</si>
  <si>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3 Tragos por persona  (85% Whisky 15% Vodka)</t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</si>
  <si>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</si>
  <si>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</si>
  <si>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</si>
  <si>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</si>
  <si>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</si>
  <si>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</si>
  <si>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</si>
  <si>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</si>
  <si>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</si>
  <si>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</si>
  <si>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</si>
  <si>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</si>
  <si>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</si>
  <si>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</si>
  <si>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</si>
  <si>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</si>
  <si>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</si>
  <si>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</si>
  <si>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</si>
  <si>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</si>
  <si>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</si>
  <si>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</si>
  <si>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</si>
  <si>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</si>
  <si>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</si>
  <si>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</si>
  <si>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</si>
  <si>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</si>
  <si>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</si>
  <si>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</si>
  <si>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</si>
  <si>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</si>
  <si>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</si>
  <si>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</si>
  <si>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</si>
  <si>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</si>
  <si>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</si>
  <si>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</si>
  <si>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</si>
  <si>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</si>
  <si>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</si>
  <si>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</si>
  <si>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</si>
  <si>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</si>
  <si>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</si>
  <si>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</si>
  <si>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</si>
  <si>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</si>
  <si>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</si>
  <si>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</si>
  <si>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</si>
  <si>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</si>
  <si>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</si>
  <si>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</si>
  <si>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</si>
  <si>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</si>
  <si>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</si>
  <si>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</si>
  <si>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</si>
  <si>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</si>
  <si>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</si>
  <si>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</si>
  <si>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</si>
  <si>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</si>
  <si>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</si>
  <si>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</si>
  <si>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</si>
  <si>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</si>
  <si>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</si>
  <si>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</si>
  <si>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</si>
  <si>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COSTOS EVENTO DE SINDY HERRADA Y MIGUEL SUAREZ EN MARZO 18 DE 2017s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</si>
  <si>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</si>
  <si>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</si>
  <si>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</si>
  <si>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</si>
  <si>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</si>
  <si>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</si>
  <si>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</si>
  <si>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</si>
  <si>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</si>
  <si>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</si>
  <si>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</si>
  <si>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</si>
  <si>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</si>
  <si>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</si>
  <si>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</si>
  <si>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</si>
  <si>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</si>
  <si>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</si>
  <si>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</si>
  <si>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</si>
  <si>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</si>
  <si>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</si>
  <si>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</si>
  <si>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</si>
  <si>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</si>
  <si>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</si>
  <si>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</si>
  <si>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</si>
  <si>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</si>
  <si>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</si>
  <si>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</si>
  <si>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</si>
  <si>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</si>
  <si>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</si>
  <si>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</si>
  <si>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</si>
  <si>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</si>
  <si>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</si>
  <si>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</si>
  <si>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</si>
  <si>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</si>
  <si>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</si>
  <si>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</si>
  <si>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</si>
  <si>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</si>
  <si>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</si>
  <si>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</si>
  <si>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</si>
  <si>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</si>
  <si>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</si>
  <si>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COSTOS EVENTO DE LAURA LAGUNA GOMEZ Y JUAN CARLOS OSORIO EN ENERO 27 DE 2018s</t>
  </si>
  <si>
    <t>Vino Tinto Serafino 750 ml x 8 Copas</t>
  </si>
  <si>
    <t xml:space="preserve">Whisky Something Special, Sello Rojo 750 ml </t>
  </si>
  <si>
    <t xml:space="preserve">Whisky Old Parr, Buchanan´s 750 ml </t>
  </si>
  <si>
    <t xml:space="preserve">Tequila Jose Cuervo 750 ml </t>
  </si>
  <si>
    <t xml:space="preserve">Cerveza artesanal BBC (Desde 3 Litros incluye Mesero de BBC) </t>
  </si>
  <si>
    <t xml:space="preserve">Vodka Smirnoff, Absolut 750 ml  </t>
  </si>
  <si>
    <t xml:space="preserve">Miniteca </t>
  </si>
  <si>
    <t>Ponque Amelia Gil por Libra (Para 37 personas)</t>
  </si>
  <si>
    <t xml:space="preserve">ESTACION DE POSTRES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</si>
</sst>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7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3" fontId="4" fillId="0" borderId="0" xfId="0" applyNumberFormat="1" applyFont="1" applyAlignment="1" applyProtection="1">
      <alignment horizontal="center" vertical="center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73" fillId="0" borderId="0" xfId="0" applyFont="1" applyProtection="1"/>
    <xf numFmtId="3" fontId="9" fillId="24" borderId="0" xfId="0" applyNumberFormat="1" applyFont="1" applyFill="1" applyAlignment="1" applyProtection="1">
      <alignment horizontal="center" vertical="center"/>
    </xf>
    <xf numFmtId="3" fontId="9" fillId="25" borderId="0" xfId="0" applyNumberFormat="1" applyFont="1" applyFill="1" applyAlignment="1" applyProtection="1">
      <alignment horizontal="center" vertical="center"/>
    </xf>
    <xf numFmtId="0" fontId="0" fillId="0" borderId="0" xfId="0" applyFont="1" applyProtection="1"/>
    <xf numFmtId="3" fontId="11" fillId="25" borderId="0" xfId="0" applyNumberFormat="1" applyFont="1" applyFill="1" applyAlignment="1" applyProtection="1">
      <alignment horizontal="right" vertical="center"/>
    </xf>
    <xf numFmtId="3" fontId="11" fillId="0" borderId="0" xfId="0" applyNumberFormat="1" applyFont="1" applyFill="1" applyAlignment="1" applyProtection="1">
      <alignment horizontal="right" vertical="center"/>
    </xf>
    <xf numFmtId="3" fontId="5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5" fillId="25" borderId="0" xfId="0" applyNumberFormat="1" applyFont="1" applyFill="1" applyAlignment="1" applyProtection="1">
      <alignment horizontal="right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3" fontId="11" fillId="25" borderId="0" xfId="0" applyNumberFormat="1" applyFont="1" applyFill="1" applyAlignment="1" applyProtection="1">
      <alignment horizontal="right" vertical="center"/>
    </xf>
    <xf numFmtId="3" fontId="11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left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8" fillId="25" borderId="0" xfId="0" applyFont="1" applyFill="1" applyAlignment="1" applyProtection="1">
      <alignment horizontal="center" vertical="center"/>
    </xf>
    <xf numFmtId="0" fontId="13" fillId="25" borderId="0" xfId="0" applyFont="1" applyFill="1" applyAlignment="1" applyProtection="1">
      <alignment horizontal="right" vertical="center"/>
    </xf>
    <xf numFmtId="9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4" fillId="25" borderId="0" xfId="0" applyFont="1" applyFill="1" applyAlignment="1" applyProtection="1">
      <alignment horizontal="center"/>
    </xf>
    <xf numFmtId="3" fontId="5" fillId="25" borderId="0" xfId="0" applyNumberFormat="1" applyFont="1" applyFill="1" applyAlignment="1" applyProtection="1">
      <alignment vertic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11" fillId="25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/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/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/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/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/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/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/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/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EPHYMON92@HOT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7"/>
  <sheetViews>
    <sheetView showGridLines="0" topLeftCell="A46" zoomScaleNormal="100" zoomScaleSheetLayoutView="100" workbookViewId="0">
      <selection activeCell="D13" sqref="D13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16" width="9.6640625" style="6" customWidth="1"/>
    <col min="17" max="17" width="88" style="6" customWidth="1"/>
    <col min="18" max="18" width="9.6640625" style="6" customWidth="1"/>
    <col min="19" max="16384" width="9.6640625" style="6"/>
  </cols>
  <sheetData>
    <row r="1" spans="1:7" ht="4.5" customHeight="1" x14ac:dyDescent="0.3">
      <c r="B1" s="38"/>
      <c r="C1" s="38"/>
      <c r="D1" s="38"/>
      <c r="E1" s="38"/>
      <c r="F1" s="38"/>
      <c r="G1" s="38"/>
    </row>
    <row r="2" spans="1:7" ht="2.25" customHeight="1" x14ac:dyDescent="0.3">
      <c r="B2" s="45"/>
      <c r="C2" s="45"/>
      <c r="D2" s="45"/>
      <c r="E2" s="45"/>
      <c r="F2" s="45"/>
      <c r="G2" s="45"/>
    </row>
    <row r="3" spans="1:7" ht="5.25" customHeight="1" x14ac:dyDescent="0.3">
      <c r="A3" s="19"/>
      <c r="B3" s="231"/>
      <c r="C3" s="231"/>
      <c r="D3" s="231"/>
      <c r="E3" s="231"/>
      <c r="F3" s="231"/>
      <c r="G3" s="231"/>
    </row>
    <row r="4" spans="1:7" x14ac:dyDescent="0.3">
      <c r="A4" s="19"/>
      <c r="B4" s="253" t="s">
        <v>406</v>
      </c>
      <c r="C4" s="253"/>
      <c r="D4" s="253"/>
      <c r="E4" s="230" t="s">
        <v>52</v>
      </c>
      <c r="F4" s="20"/>
      <c r="G4" s="20"/>
    </row>
    <row r="5" spans="1:7" s="232" customFormat="1" ht="18" customHeight="1" x14ac:dyDescent="0.3">
      <c r="B5" s="41" t="s">
        <v>407</v>
      </c>
      <c r="C5" s="14"/>
      <c r="D5" s="14"/>
      <c r="E5" s="252">
        <v>37900</v>
      </c>
      <c r="F5" s="252"/>
      <c r="G5" s="233"/>
    </row>
    <row r="6" spans="1:7" s="232" customFormat="1" ht="18" customHeight="1" x14ac:dyDescent="0.3">
      <c r="B6" s="41" t="s">
        <v>408</v>
      </c>
      <c r="C6" s="14"/>
      <c r="D6" s="14"/>
      <c r="E6" s="252">
        <v>35900</v>
      </c>
      <c r="F6" s="252"/>
      <c r="G6" s="233"/>
    </row>
    <row r="7" spans="1:7" s="232" customFormat="1" ht="18" customHeight="1" x14ac:dyDescent="0.3">
      <c r="B7" s="26" t="s">
        <v>80</v>
      </c>
      <c r="C7" s="41"/>
      <c r="D7" s="41"/>
      <c r="E7" s="252">
        <f>154000*0.9</f>
        <v>138600</v>
      </c>
      <c r="F7" s="252"/>
      <c r="G7" s="234"/>
    </row>
    <row r="8" spans="1:7" s="232" customFormat="1" ht="18" customHeight="1" x14ac:dyDescent="0.3">
      <c r="B8" s="26" t="s">
        <v>79</v>
      </c>
      <c r="C8" s="41"/>
      <c r="D8" s="41"/>
      <c r="E8" s="252">
        <f>114000*0.9</f>
        <v>102600</v>
      </c>
      <c r="F8" s="252"/>
      <c r="G8" s="234"/>
    </row>
    <row r="9" spans="1:7" s="232" customFormat="1" ht="18" customHeight="1" x14ac:dyDescent="0.3">
      <c r="B9" s="59" t="s">
        <v>114</v>
      </c>
      <c r="C9" s="58"/>
      <c r="D9" s="58"/>
      <c r="E9" s="251">
        <f>95000*0.9</f>
        <v>85500</v>
      </c>
      <c r="F9" s="251"/>
      <c r="G9" s="234"/>
    </row>
    <row r="10" spans="1:7" s="232" customFormat="1" ht="18" customHeight="1" x14ac:dyDescent="0.3">
      <c r="B10" s="59" t="s">
        <v>115</v>
      </c>
      <c r="C10" s="58"/>
      <c r="D10" s="58"/>
      <c r="E10" s="251">
        <v>109000</v>
      </c>
      <c r="F10" s="251"/>
      <c r="G10" s="234"/>
    </row>
    <row r="11" spans="1:7" s="232" customFormat="1" ht="18" customHeight="1" x14ac:dyDescent="0.3">
      <c r="B11" s="59" t="s">
        <v>265</v>
      </c>
      <c r="C11" s="59"/>
      <c r="D11" s="235"/>
      <c r="E11" s="252">
        <v>7500</v>
      </c>
      <c r="F11" s="252"/>
      <c r="G11" s="234"/>
    </row>
    <row r="12" spans="1:7" s="232" customFormat="1" ht="18" customHeight="1" x14ac:dyDescent="0.3">
      <c r="B12" s="59" t="s">
        <v>266</v>
      </c>
      <c r="C12" s="59"/>
      <c r="D12" s="235"/>
      <c r="E12" s="252">
        <v>9000</v>
      </c>
      <c r="F12" s="252"/>
      <c r="G12" s="234"/>
    </row>
    <row r="13" spans="1:7" s="232" customFormat="1" ht="18" customHeight="1" x14ac:dyDescent="0.3">
      <c r="B13" s="59" t="s">
        <v>268</v>
      </c>
      <c r="C13" s="59"/>
      <c r="D13" s="235"/>
      <c r="E13" s="252">
        <v>65000</v>
      </c>
      <c r="F13" s="252"/>
      <c r="G13" s="234"/>
    </row>
    <row r="14" spans="1:7" s="232" customFormat="1" ht="18" customHeight="1" x14ac:dyDescent="0.3">
      <c r="B14" s="59" t="s">
        <v>280</v>
      </c>
      <c r="C14" s="59"/>
      <c r="D14" s="235"/>
      <c r="E14" s="252">
        <v>140000</v>
      </c>
      <c r="F14" s="252"/>
      <c r="G14" s="234"/>
    </row>
    <row r="15" spans="1:7" s="232" customFormat="1" ht="18" customHeight="1" x14ac:dyDescent="0.3">
      <c r="B15" s="59" t="s">
        <v>279</v>
      </c>
      <c r="C15" s="59"/>
      <c r="D15" s="235"/>
      <c r="E15" s="252">
        <v>220000</v>
      </c>
      <c r="F15" s="252"/>
      <c r="G15" s="234"/>
    </row>
    <row r="16" spans="1:7" s="232" customFormat="1" ht="33" customHeight="1" x14ac:dyDescent="0.3">
      <c r="B16" s="248" t="s">
        <v>409</v>
      </c>
      <c r="C16" s="248"/>
      <c r="D16" s="248"/>
      <c r="E16" s="236">
        <v>5200000</v>
      </c>
      <c r="F16" s="236">
        <v>3800000</v>
      </c>
      <c r="G16" s="234"/>
    </row>
    <row r="17" spans="1:7" s="232" customFormat="1" ht="18" customHeight="1" x14ac:dyDescent="0.3">
      <c r="B17" s="59" t="s">
        <v>188</v>
      </c>
      <c r="C17" s="59"/>
      <c r="D17" s="235"/>
      <c r="E17" s="252">
        <v>500000</v>
      </c>
      <c r="F17" s="252"/>
      <c r="G17" s="234"/>
    </row>
    <row r="18" spans="1:7" s="232" customFormat="1" ht="18" customHeight="1" x14ac:dyDescent="0.3">
      <c r="B18" s="59" t="s">
        <v>410</v>
      </c>
      <c r="C18" s="59"/>
      <c r="D18" s="235"/>
      <c r="E18" s="252">
        <v>65000</v>
      </c>
      <c r="F18" s="252"/>
      <c r="G18" s="234"/>
    </row>
    <row r="19" spans="1:7" s="232" customFormat="1" ht="18" customHeight="1" x14ac:dyDescent="0.3">
      <c r="B19" s="59" t="s">
        <v>129</v>
      </c>
      <c r="C19" s="59"/>
      <c r="D19" s="235"/>
      <c r="E19" s="252">
        <v>480000</v>
      </c>
      <c r="F19" s="252"/>
      <c r="G19" s="234"/>
    </row>
    <row r="20" spans="1:7" s="232" customFormat="1" ht="18" customHeight="1" x14ac:dyDescent="0.3">
      <c r="B20" s="59" t="s">
        <v>86</v>
      </c>
      <c r="C20" s="59"/>
      <c r="D20" s="235"/>
      <c r="E20" s="252">
        <v>950000</v>
      </c>
      <c r="F20" s="252">
        <v>65000</v>
      </c>
      <c r="G20" s="234"/>
    </row>
    <row r="21" spans="1:7" s="232" customFormat="1" ht="18" customHeight="1" x14ac:dyDescent="0.3">
      <c r="B21" s="59" t="s">
        <v>411</v>
      </c>
      <c r="C21" s="59"/>
      <c r="D21" s="235"/>
      <c r="E21" s="252">
        <v>1950000</v>
      </c>
      <c r="F21" s="252">
        <v>160000</v>
      </c>
      <c r="G21" s="234"/>
    </row>
    <row r="22" spans="1:7" ht="33" customHeight="1" x14ac:dyDescent="0.3">
      <c r="A22" s="21"/>
      <c r="B22" s="248" t="s">
        <v>412</v>
      </c>
      <c r="C22" s="248"/>
      <c r="D22" s="248"/>
      <c r="E22" s="251">
        <v>1750000</v>
      </c>
      <c r="F22" s="251">
        <v>160000</v>
      </c>
      <c r="G22" s="229"/>
    </row>
    <row r="23" spans="1:7" s="232" customFormat="1" ht="18" customHeight="1" x14ac:dyDescent="0.3">
      <c r="B23" s="59" t="s">
        <v>413</v>
      </c>
      <c r="C23" s="59"/>
      <c r="D23" s="235"/>
      <c r="E23" s="252">
        <v>650000</v>
      </c>
      <c r="F23" s="252"/>
      <c r="G23" s="234"/>
    </row>
    <row r="24" spans="1:7" ht="51.75" customHeight="1" x14ac:dyDescent="0.3">
      <c r="A24" s="21"/>
      <c r="B24" s="245" t="s">
        <v>289</v>
      </c>
      <c r="C24" s="245"/>
      <c r="D24" s="245"/>
      <c r="E24" s="246">
        <v>2700000</v>
      </c>
      <c r="F24" s="246"/>
      <c r="G24" s="229"/>
    </row>
    <row r="25" spans="1:7" ht="51.75" customHeight="1" x14ac:dyDescent="0.3">
      <c r="A25" s="21"/>
      <c r="B25" s="245" t="s">
        <v>290</v>
      </c>
      <c r="C25" s="245"/>
      <c r="D25" s="245"/>
      <c r="E25" s="246">
        <v>2200000</v>
      </c>
      <c r="F25" s="246"/>
      <c r="G25" s="229"/>
    </row>
    <row r="26" spans="1:7" ht="51.75" customHeight="1" x14ac:dyDescent="0.3">
      <c r="A26" s="21"/>
      <c r="B26" s="245" t="s">
        <v>291</v>
      </c>
      <c r="C26" s="245"/>
      <c r="D26" s="245"/>
      <c r="E26" s="246">
        <v>1600000</v>
      </c>
      <c r="F26" s="246"/>
      <c r="G26" s="229"/>
    </row>
    <row r="27" spans="1:7" s="232" customFormat="1" ht="18" customHeight="1" x14ac:dyDescent="0.3">
      <c r="B27" s="59"/>
      <c r="C27" s="59"/>
      <c r="D27" s="235"/>
      <c r="E27" s="237"/>
      <c r="F27" s="237"/>
      <c r="G27" s="234"/>
    </row>
    <row r="28" spans="1:7" ht="15.75" customHeight="1" x14ac:dyDescent="0.3">
      <c r="A28" s="21"/>
      <c r="G28" s="229"/>
    </row>
    <row r="29" spans="1:7" ht="15.75" customHeight="1" x14ac:dyDescent="0.3">
      <c r="A29" s="21"/>
      <c r="G29" s="229"/>
    </row>
    <row r="30" spans="1:7" ht="15.75" customHeight="1" x14ac:dyDescent="0.3">
      <c r="A30" s="21"/>
      <c r="B30" s="250" t="s">
        <v>3</v>
      </c>
      <c r="C30" s="250"/>
      <c r="D30" s="250"/>
      <c r="E30" s="250"/>
      <c r="F30" s="250"/>
      <c r="G30" s="250"/>
    </row>
    <row r="31" spans="1:7" ht="15.75" customHeight="1" x14ac:dyDescent="0.3">
      <c r="A31" s="21"/>
      <c r="G31" s="229"/>
    </row>
    <row r="32" spans="1:7" ht="51.75" customHeight="1" x14ac:dyDescent="0.3">
      <c r="A32" s="21"/>
      <c r="B32" s="245" t="s">
        <v>289</v>
      </c>
      <c r="C32" s="245"/>
      <c r="D32" s="245"/>
      <c r="E32" s="246">
        <v>2700000</v>
      </c>
      <c r="F32" s="246"/>
      <c r="G32" s="229"/>
    </row>
    <row r="33" spans="1:7" ht="49.5" customHeight="1" x14ac:dyDescent="0.3">
      <c r="A33" s="21"/>
      <c r="B33" s="245" t="s">
        <v>290</v>
      </c>
      <c r="C33" s="245"/>
      <c r="D33" s="245"/>
      <c r="E33" s="246">
        <v>2200000</v>
      </c>
      <c r="F33" s="246"/>
      <c r="G33" s="229"/>
    </row>
    <row r="34" spans="1:7" ht="42.75" customHeight="1" x14ac:dyDescent="0.3">
      <c r="A34" s="21"/>
      <c r="B34" s="245" t="s">
        <v>291</v>
      </c>
      <c r="C34" s="245"/>
      <c r="D34" s="245"/>
      <c r="E34" s="246">
        <v>1600000</v>
      </c>
      <c r="F34" s="246"/>
      <c r="G34" s="229"/>
    </row>
    <row r="35" spans="1:7" x14ac:dyDescent="0.3">
      <c r="A35" s="21"/>
      <c r="B35" s="247" t="s">
        <v>72</v>
      </c>
      <c r="C35" s="247"/>
      <c r="D35" s="247"/>
      <c r="E35" s="247"/>
      <c r="F35" s="247"/>
      <c r="G35" s="247"/>
    </row>
    <row r="36" spans="1:7" x14ac:dyDescent="0.3">
      <c r="A36" s="21"/>
      <c r="B36" s="247" t="s">
        <v>126</v>
      </c>
      <c r="C36" s="247"/>
      <c r="D36" s="247"/>
      <c r="E36" s="247"/>
      <c r="F36" s="247"/>
      <c r="G36" s="247"/>
    </row>
    <row r="37" spans="1:7" x14ac:dyDescent="0.3">
      <c r="A37" s="21"/>
      <c r="B37" s="248"/>
      <c r="C37" s="248"/>
      <c r="D37" s="248"/>
      <c r="E37" s="249"/>
      <c r="F37" s="249"/>
      <c r="G37" s="229"/>
    </row>
    <row r="38" spans="1:7" x14ac:dyDescent="0.3">
      <c r="A38" s="21"/>
      <c r="B38" s="242" t="str">
        <f>IF($A38&gt;0,VLOOKUP($A38,[2]ADICIONALES!$A$1:$C$200,2,FALSE),"")</f>
        <v/>
      </c>
      <c r="C38" s="242"/>
      <c r="D38" s="242"/>
      <c r="E38" s="243" t="str">
        <f>IF($A38&gt;0,VLOOKUP($A38,[2]ADICIONALES!$A$1:$C$200,3,FALSE),"")</f>
        <v/>
      </c>
      <c r="F38" s="243"/>
      <c r="G38" s="32"/>
    </row>
    <row r="39" spans="1:7" x14ac:dyDescent="0.3">
      <c r="A39" s="21"/>
      <c r="B39" s="242" t="str">
        <f>IF($A39&gt;0,VLOOKUP($A39,[2]ADICIONALES!$A$1:$C$200,2,FALSE),"")</f>
        <v/>
      </c>
      <c r="C39" s="242"/>
      <c r="D39" s="242"/>
      <c r="E39" s="243" t="str">
        <f>IF($A39&gt;0,VLOOKUP($A39,[2]ADICIONALES!$A$1:$C$200,3,FALSE),"")</f>
        <v/>
      </c>
      <c r="F39" s="243"/>
      <c r="G39" s="32"/>
    </row>
    <row r="40" spans="1:7" x14ac:dyDescent="0.3">
      <c r="A40" s="21"/>
      <c r="B40" s="242" t="str">
        <f>IF($A40&gt;0,VLOOKUP($A40,[2]ADICIONALES!$A$1:$C$200,2,FALSE),"")</f>
        <v/>
      </c>
      <c r="C40" s="242"/>
      <c r="D40" s="242"/>
      <c r="E40" s="243" t="str">
        <f>IF($A40&gt;0,VLOOKUP($A40,[2]ADICIONALES!$A$1:$C$200,3,FALSE),"")</f>
        <v/>
      </c>
      <c r="F40" s="243"/>
      <c r="G40" s="32"/>
    </row>
    <row r="41" spans="1:7" x14ac:dyDescent="0.3">
      <c r="A41" s="21"/>
      <c r="B41" s="242" t="str">
        <f>IF($A41&gt;0,VLOOKUP($A41,[2]ADICIONALES!$A$1:$C$200,2,FALSE),"")</f>
        <v/>
      </c>
      <c r="C41" s="242"/>
      <c r="D41" s="242"/>
      <c r="E41" s="243" t="str">
        <f>IF($A41&gt;0,VLOOKUP($A41,[2]ADICIONALES!$A$1:$C$200,3,FALSE),"")</f>
        <v/>
      </c>
      <c r="F41" s="243"/>
      <c r="G41" s="32"/>
    </row>
    <row r="42" spans="1:7" x14ac:dyDescent="0.3">
      <c r="A42" s="21"/>
      <c r="B42" s="242" t="str">
        <f>IF($A42&gt;0,VLOOKUP($A42,[2]ADICIONALES!$A$1:$C$200,2,FALSE),"")</f>
        <v/>
      </c>
      <c r="C42" s="242"/>
      <c r="D42" s="242"/>
      <c r="E42" s="243" t="str">
        <f>IF($A42&gt;0,VLOOKUP($A42,[2]ADICIONALES!$A$1:$C$200,3,FALSE),"")</f>
        <v/>
      </c>
      <c r="F42" s="243"/>
      <c r="G42" s="32"/>
    </row>
    <row r="43" spans="1:7" x14ac:dyDescent="0.3">
      <c r="A43" s="21"/>
      <c r="B43" s="242" t="str">
        <f>IF($A43&gt;0,VLOOKUP($A43,[2]ADICIONALES!$A$1:$C$200,2,FALSE),"")</f>
        <v/>
      </c>
      <c r="C43" s="242"/>
      <c r="D43" s="242"/>
      <c r="E43" s="243" t="str">
        <f>IF($A43&gt;0,VLOOKUP($A43,[2]ADICIONALES!$A$1:$C$200,3,FALSE),"")</f>
        <v/>
      </c>
      <c r="F43" s="243"/>
      <c r="G43" s="32"/>
    </row>
    <row r="44" spans="1:7" x14ac:dyDescent="0.3">
      <c r="A44" s="21"/>
      <c r="B44" s="242" t="str">
        <f>IF($A44&gt;0,VLOOKUP($A44,[2]ADICIONALES!$A$1:$C$200,2,FALSE),"")</f>
        <v/>
      </c>
      <c r="C44" s="242"/>
      <c r="D44" s="242"/>
      <c r="E44" s="243" t="str">
        <f>IF($A44&gt;0,VLOOKUP($A44,[2]ADICIONALES!$A$1:$C$200,3,FALSE),"")</f>
        <v/>
      </c>
      <c r="F44" s="243"/>
      <c r="G44" s="32"/>
    </row>
    <row r="45" spans="1:7" x14ac:dyDescent="0.3">
      <c r="A45" s="21"/>
      <c r="B45" s="242" t="str">
        <f>IF($A45&gt;0,VLOOKUP($A45,[2]ADICIONALES!$A$1:$C$200,2,FALSE),"")</f>
        <v/>
      </c>
      <c r="C45" s="242"/>
      <c r="D45" s="242"/>
      <c r="E45" s="243" t="str">
        <f>IF($A45&gt;0,VLOOKUP($A45,[2]ADICIONALES!$A$1:$C$200,3,FALSE),"")</f>
        <v/>
      </c>
      <c r="F45" s="243"/>
      <c r="G45" s="32"/>
    </row>
    <row r="46" spans="1:7" x14ac:dyDescent="0.3">
      <c r="A46" s="21"/>
      <c r="B46" s="242" t="str">
        <f>IF($A46&gt;0,VLOOKUP($A46,[2]ADICIONALES!$A$1:$C$200,2,FALSE),"")</f>
        <v/>
      </c>
      <c r="C46" s="242"/>
      <c r="D46" s="242"/>
      <c r="E46" s="243" t="str">
        <f>IF($A46&gt;0,VLOOKUP($A46,[2]ADICIONALES!$A$1:$C$200,3,FALSE),"")</f>
        <v/>
      </c>
      <c r="F46" s="243"/>
      <c r="G46" s="32"/>
    </row>
    <row r="47" spans="1:7" x14ac:dyDescent="0.3">
      <c r="A47" s="21"/>
      <c r="B47" s="242" t="str">
        <f>IF($A47&gt;0,VLOOKUP($A47,[2]ADICIONALES!$A$1:$C$200,2,FALSE),"")</f>
        <v/>
      </c>
      <c r="C47" s="242"/>
      <c r="D47" s="242"/>
      <c r="E47" s="243" t="str">
        <f>IF($A47&gt;0,VLOOKUP($A47,[2]ADICIONALES!$A$1:$C$200,3,FALSE),"")</f>
        <v/>
      </c>
      <c r="F47" s="243"/>
      <c r="G47" s="32"/>
    </row>
    <row r="48" spans="1:7" x14ac:dyDescent="0.3">
      <c r="A48" s="21"/>
      <c r="B48" s="242" t="str">
        <f>IF($A48&gt;0,VLOOKUP($A48,[2]ADICIONALES!$A$1:$C$200,2,FALSE),"")</f>
        <v/>
      </c>
      <c r="C48" s="242"/>
      <c r="D48" s="242"/>
      <c r="E48" s="243" t="str">
        <f>IF($A48&gt;0,VLOOKUP($A48,[2]ADICIONALES!$A$1:$C$200,3,FALSE),"")</f>
        <v/>
      </c>
      <c r="F48" s="243"/>
      <c r="G48" s="32"/>
    </row>
    <row r="49" spans="1:7" x14ac:dyDescent="0.3">
      <c r="A49" s="21"/>
      <c r="B49" s="242" t="str">
        <f>IF($A49&gt;0,VLOOKUP($A49,[2]ADICIONALES!$A$1:$C$200,2,FALSE),"")</f>
        <v/>
      </c>
      <c r="C49" s="242"/>
      <c r="D49" s="242"/>
      <c r="E49" s="243" t="str">
        <f>IF($A49&gt;0,VLOOKUP($A49,[2]ADICIONALES!$A$1:$C$200,3,FALSE),"")</f>
        <v/>
      </c>
      <c r="F49" s="243"/>
      <c r="G49" s="32"/>
    </row>
    <row r="50" spans="1:7" x14ac:dyDescent="0.3">
      <c r="A50" s="21"/>
      <c r="B50" s="242" t="str">
        <f>IF($A50&gt;0,VLOOKUP($A50,[2]ADICIONALES!$A$1:$C$200,2,FALSE),"")</f>
        <v/>
      </c>
      <c r="C50" s="242"/>
      <c r="D50" s="242"/>
      <c r="E50" s="243" t="str">
        <f>IF($A50&gt;0,VLOOKUP($A50,[2]ADICIONALES!$A$1:$C$200,3,FALSE),"")</f>
        <v/>
      </c>
      <c r="F50" s="243"/>
      <c r="G50" s="32"/>
    </row>
    <row r="51" spans="1:7" x14ac:dyDescent="0.3">
      <c r="A51" s="21"/>
      <c r="B51" s="242" t="str">
        <f>IF($A51&gt;0,VLOOKUP($A51,[2]ADICIONALES!$A$1:$C$200,2,FALSE),"")</f>
        <v/>
      </c>
      <c r="C51" s="242"/>
      <c r="D51" s="242"/>
      <c r="E51" s="243" t="str">
        <f>IF($A51&gt;0,VLOOKUP($A51,[2]ADICIONALES!$A$1:$C$200,3,FALSE),"")</f>
        <v/>
      </c>
      <c r="F51" s="243"/>
      <c r="G51" s="32"/>
    </row>
    <row r="52" spans="1:7" x14ac:dyDescent="0.3">
      <c r="A52" s="21"/>
      <c r="B52" s="242" t="str">
        <f>IF($A52&gt;0,VLOOKUP($A52,[2]ADICIONALES!$A$1:$C$200,2,FALSE),"")</f>
        <v/>
      </c>
      <c r="C52" s="242"/>
      <c r="D52" s="242"/>
      <c r="E52" s="243" t="str">
        <f>IF($A52&gt;0,VLOOKUP($A52,[2]ADICIONALES!$A$1:$C$200,3,FALSE),"")</f>
        <v/>
      </c>
      <c r="F52" s="243"/>
      <c r="G52" s="32"/>
    </row>
    <row r="53" spans="1:7" x14ac:dyDescent="0.3">
      <c r="A53" s="21"/>
      <c r="B53" s="242" t="str">
        <f>IF($A53&gt;0,VLOOKUP($A53,[2]ADICIONALES!$A$1:$C$200,2,FALSE),"")</f>
        <v/>
      </c>
      <c r="C53" s="242"/>
      <c r="D53" s="242"/>
      <c r="E53" s="243" t="str">
        <f>IF($A53&gt;0,VLOOKUP($A53,[2]ADICIONALES!$A$1:$C$200,3,FALSE),"")</f>
        <v/>
      </c>
      <c r="F53" s="243"/>
      <c r="G53" s="32"/>
    </row>
    <row r="54" spans="1:7" x14ac:dyDescent="0.3">
      <c r="A54" s="21"/>
      <c r="B54" s="242" t="str">
        <f>IF($A54&gt;0,VLOOKUP($A54,[2]ADICIONALES!$A$1:$C$200,2,FALSE),"")</f>
        <v/>
      </c>
      <c r="C54" s="242"/>
      <c r="D54" s="242"/>
      <c r="E54" s="243" t="str">
        <f>IF($A54&gt;0,VLOOKUP($A54,[2]ADICIONALES!$A$1:$C$200,3,FALSE),"")</f>
        <v/>
      </c>
      <c r="F54" s="243"/>
      <c r="G54" s="32"/>
    </row>
    <row r="55" spans="1:7" x14ac:dyDescent="0.3">
      <c r="A55" s="21"/>
      <c r="B55" s="242" t="str">
        <f>IF($A55&gt;0,VLOOKUP($A55,[2]ADICIONALES!$A$1:$C$200,2,FALSE),"")</f>
        <v/>
      </c>
      <c r="C55" s="242"/>
      <c r="D55" s="242"/>
      <c r="E55" s="243" t="str">
        <f>IF($A55&gt;0,VLOOKUP($A55,[2]ADICIONALES!$A$1:$C$200,3,FALSE),"")</f>
        <v/>
      </c>
      <c r="F55" s="243"/>
      <c r="G55" s="32"/>
    </row>
    <row r="56" spans="1:7" x14ac:dyDescent="0.3">
      <c r="A56" s="21"/>
      <c r="B56" s="242" t="str">
        <f>IF($A56&gt;0,VLOOKUP($A56,[2]ADICIONALES!$A$1:$C$200,2,FALSE),"")</f>
        <v/>
      </c>
      <c r="C56" s="242"/>
      <c r="D56" s="242"/>
      <c r="E56" s="243" t="str">
        <f>IF($A56&gt;0,VLOOKUP($A56,[2]ADICIONALES!$A$1:$C$200,3,FALSE),"")</f>
        <v/>
      </c>
      <c r="F56" s="243"/>
      <c r="G56" s="32"/>
    </row>
    <row r="57" spans="1:7" x14ac:dyDescent="0.3">
      <c r="A57" s="21"/>
      <c r="B57" s="242" t="str">
        <f>IF($A57&gt;0,VLOOKUP($A57,[2]ADICIONALES!$A$1:$C$200,2,FALSE),"")</f>
        <v/>
      </c>
      <c r="C57" s="242"/>
      <c r="D57" s="242"/>
      <c r="E57" s="243" t="str">
        <f>IF($A57&gt;0,VLOOKUP($A57,[2]ADICIONALES!$A$1:$C$200,3,FALSE),"")</f>
        <v/>
      </c>
      <c r="F57" s="243"/>
      <c r="G57" s="32"/>
    </row>
    <row r="58" spans="1:7" s="25" customFormat="1" x14ac:dyDescent="0.3">
      <c r="A58" s="21"/>
      <c r="B58" s="242" t="str">
        <f>IF($A58&gt;0,VLOOKUP($A58,[2]ADICIONALES!$A$1:$C$200,2,FALSE),"")</f>
        <v/>
      </c>
      <c r="C58" s="242"/>
      <c r="D58" s="242"/>
      <c r="E58" s="244"/>
      <c r="F58" s="244"/>
      <c r="G58" s="23"/>
    </row>
    <row r="59" spans="1:7" x14ac:dyDescent="0.3">
      <c r="E59" s="241"/>
      <c r="F59" s="241"/>
      <c r="G59" s="32"/>
    </row>
    <row r="60" spans="1:7" s="8" customFormat="1" x14ac:dyDescent="0.3">
      <c r="A60" s="6"/>
      <c r="B60" s="6"/>
      <c r="C60" s="6"/>
      <c r="D60" s="6"/>
      <c r="E60" s="241"/>
      <c r="F60" s="241"/>
      <c r="G60" s="32"/>
    </row>
    <row r="61" spans="1:7" s="8" customFormat="1" x14ac:dyDescent="0.3">
      <c r="A61" s="6"/>
      <c r="B61" s="6"/>
      <c r="C61" s="6"/>
      <c r="D61" s="6"/>
      <c r="E61" s="241"/>
      <c r="F61" s="241"/>
      <c r="G61" s="32"/>
    </row>
    <row r="62" spans="1:7" s="8" customFormat="1" x14ac:dyDescent="0.3">
      <c r="A62" s="6"/>
      <c r="B62" s="6"/>
      <c r="C62" s="6"/>
      <c r="D62" s="6"/>
      <c r="E62" s="241"/>
      <c r="F62" s="241"/>
      <c r="G62" s="32"/>
    </row>
    <row r="63" spans="1:7" s="8" customFormat="1" x14ac:dyDescent="0.3">
      <c r="A63" s="6"/>
      <c r="B63" s="6"/>
      <c r="C63" s="6"/>
      <c r="D63" s="6"/>
      <c r="E63" s="241"/>
      <c r="F63" s="241"/>
      <c r="G63" s="32"/>
    </row>
    <row r="64" spans="1:7" s="8" customFormat="1" x14ac:dyDescent="0.3">
      <c r="A64" s="6"/>
      <c r="B64" s="6"/>
      <c r="C64" s="6"/>
      <c r="D64" s="6"/>
      <c r="E64" s="241"/>
      <c r="F64" s="241"/>
      <c r="G64" s="32"/>
    </row>
    <row r="65" spans="1:7" s="8" customFormat="1" x14ac:dyDescent="0.3">
      <c r="A65" s="6"/>
      <c r="B65" s="6"/>
      <c r="C65" s="6"/>
      <c r="D65" s="6"/>
      <c r="E65" s="241"/>
      <c r="F65" s="241"/>
      <c r="G65" s="32"/>
    </row>
    <row r="66" spans="1:7" s="8" customFormat="1" x14ac:dyDescent="0.3">
      <c r="A66" s="6"/>
      <c r="B66" s="6"/>
      <c r="C66" s="6"/>
      <c r="D66" s="6"/>
      <c r="E66" s="241"/>
      <c r="F66" s="241"/>
      <c r="G66" s="32"/>
    </row>
    <row r="67" spans="1:7" s="8" customFormat="1" x14ac:dyDescent="0.3">
      <c r="A67" s="6"/>
      <c r="B67" s="6"/>
      <c r="C67" s="6"/>
      <c r="D67" s="6"/>
      <c r="E67" s="241"/>
      <c r="F67" s="241"/>
      <c r="G67" s="32"/>
    </row>
    <row r="68" spans="1:7" s="8" customFormat="1" x14ac:dyDescent="0.3">
      <c r="A68" s="6"/>
      <c r="B68" s="6"/>
      <c r="C68" s="6"/>
      <c r="D68" s="6"/>
      <c r="E68" s="241"/>
      <c r="F68" s="241"/>
      <c r="G68" s="32"/>
    </row>
    <row r="69" spans="1:7" s="8" customFormat="1" x14ac:dyDescent="0.3">
      <c r="A69" s="6"/>
      <c r="B69" s="6"/>
      <c r="C69" s="6"/>
      <c r="D69" s="6"/>
      <c r="E69" s="241"/>
      <c r="F69" s="241"/>
      <c r="G69" s="32"/>
    </row>
    <row r="70" spans="1:7" s="8" customFormat="1" x14ac:dyDescent="0.3">
      <c r="A70" s="6"/>
      <c r="B70" s="6"/>
      <c r="C70" s="6"/>
      <c r="D70" s="6"/>
      <c r="E70" s="241"/>
      <c r="F70" s="241"/>
      <c r="G70" s="32"/>
    </row>
    <row r="71" spans="1:7" s="8" customFormat="1" x14ac:dyDescent="0.3">
      <c r="A71" s="6"/>
      <c r="B71" s="6"/>
      <c r="C71" s="6"/>
      <c r="D71" s="6"/>
      <c r="E71" s="241"/>
      <c r="F71" s="241"/>
      <c r="G71" s="32"/>
    </row>
    <row r="72" spans="1:7" s="8" customFormat="1" x14ac:dyDescent="0.3">
      <c r="A72" s="6"/>
      <c r="B72" s="6"/>
      <c r="C72" s="6"/>
      <c r="D72" s="6"/>
      <c r="E72" s="241"/>
      <c r="F72" s="241"/>
      <c r="G72" s="32"/>
    </row>
    <row r="73" spans="1:7" s="8" customFormat="1" x14ac:dyDescent="0.3">
      <c r="A73" s="6"/>
      <c r="B73" s="6"/>
      <c r="C73" s="6"/>
      <c r="D73" s="6"/>
      <c r="E73" s="241"/>
      <c r="F73" s="241"/>
      <c r="G73" s="32"/>
    </row>
    <row r="74" spans="1:7" s="8" customFormat="1" x14ac:dyDescent="0.3">
      <c r="A74" s="6"/>
      <c r="B74" s="6"/>
      <c r="C74" s="6"/>
      <c r="D74" s="6"/>
      <c r="E74" s="241"/>
      <c r="F74" s="241"/>
      <c r="G74" s="32"/>
    </row>
    <row r="75" spans="1:7" s="8" customFormat="1" x14ac:dyDescent="0.3">
      <c r="A75" s="6"/>
      <c r="B75" s="6"/>
      <c r="C75" s="6"/>
      <c r="D75" s="6"/>
      <c r="E75" s="241"/>
      <c r="F75" s="241"/>
      <c r="G75" s="32"/>
    </row>
    <row r="76" spans="1:7" s="8" customFormat="1" x14ac:dyDescent="0.3">
      <c r="A76" s="6"/>
      <c r="B76" s="6"/>
      <c r="C76" s="6"/>
      <c r="D76" s="6"/>
      <c r="E76" s="241"/>
      <c r="F76" s="241"/>
      <c r="G76" s="32"/>
    </row>
    <row r="77" spans="1:7" s="8" customFormat="1" x14ac:dyDescent="0.3">
      <c r="A77" s="6"/>
      <c r="B77" s="6"/>
      <c r="C77" s="6"/>
      <c r="D77" s="6"/>
      <c r="E77" s="241"/>
      <c r="F77" s="241"/>
      <c r="G77" s="32"/>
    </row>
    <row r="78" spans="1:7" s="8" customFormat="1" x14ac:dyDescent="0.3">
      <c r="A78" s="6"/>
      <c r="B78" s="6"/>
      <c r="C78" s="6"/>
      <c r="D78" s="6"/>
      <c r="E78" s="241"/>
      <c r="F78" s="241"/>
      <c r="G78" s="32"/>
    </row>
    <row r="79" spans="1:7" s="8" customFormat="1" x14ac:dyDescent="0.3">
      <c r="A79" s="6"/>
      <c r="B79" s="6"/>
      <c r="C79" s="6"/>
      <c r="D79" s="6"/>
      <c r="E79" s="241"/>
      <c r="F79" s="241"/>
      <c r="G79" s="32"/>
    </row>
    <row r="80" spans="1:7" s="8" customFormat="1" x14ac:dyDescent="0.3">
      <c r="A80" s="6"/>
      <c r="B80" s="6"/>
      <c r="C80" s="6"/>
      <c r="D80" s="6"/>
      <c r="E80" s="241"/>
      <c r="F80" s="241"/>
      <c r="G80" s="32"/>
    </row>
    <row r="81" spans="1:7" s="8" customFormat="1" x14ac:dyDescent="0.3">
      <c r="A81" s="6"/>
      <c r="B81" s="6"/>
      <c r="C81" s="6"/>
      <c r="D81" s="6"/>
      <c r="E81" s="241"/>
      <c r="F81" s="241"/>
      <c r="G81" s="32"/>
    </row>
    <row r="82" spans="1:7" s="8" customFormat="1" x14ac:dyDescent="0.3">
      <c r="A82" s="6"/>
      <c r="B82" s="6"/>
      <c r="C82" s="6"/>
      <c r="D82" s="6"/>
      <c r="E82" s="241"/>
      <c r="F82" s="241"/>
      <c r="G82" s="32"/>
    </row>
    <row r="83" spans="1:7" s="8" customFormat="1" x14ac:dyDescent="0.3">
      <c r="A83" s="6"/>
      <c r="B83" s="6"/>
      <c r="C83" s="6"/>
      <c r="D83" s="6"/>
      <c r="E83" s="241"/>
      <c r="F83" s="241"/>
      <c r="G83" s="32"/>
    </row>
    <row r="84" spans="1:7" s="8" customFormat="1" x14ac:dyDescent="0.3">
      <c r="A84" s="6"/>
      <c r="B84" s="6"/>
      <c r="C84" s="6"/>
      <c r="D84" s="6"/>
      <c r="E84" s="241"/>
      <c r="F84" s="241"/>
      <c r="G84" s="32"/>
    </row>
    <row r="85" spans="1:7" s="8" customFormat="1" x14ac:dyDescent="0.3">
      <c r="A85" s="6"/>
      <c r="B85" s="6"/>
      <c r="C85" s="6"/>
      <c r="D85" s="6"/>
      <c r="E85" s="241"/>
      <c r="F85" s="241"/>
      <c r="G85" s="32"/>
    </row>
    <row r="86" spans="1:7" s="8" customFormat="1" x14ac:dyDescent="0.3">
      <c r="A86" s="6"/>
      <c r="B86" s="6"/>
      <c r="C86" s="6"/>
      <c r="D86" s="6"/>
      <c r="E86" s="241"/>
      <c r="F86" s="241"/>
      <c r="G86" s="32"/>
    </row>
    <row r="87" spans="1:7" s="8" customFormat="1" x14ac:dyDescent="0.3">
      <c r="A87" s="6"/>
      <c r="B87" s="6"/>
      <c r="C87" s="6"/>
      <c r="D87" s="6"/>
      <c r="E87" s="241"/>
      <c r="F87" s="241"/>
      <c r="G87" s="32"/>
    </row>
    <row r="88" spans="1:7" s="8" customFormat="1" x14ac:dyDescent="0.3">
      <c r="A88" s="6"/>
      <c r="B88" s="6"/>
      <c r="C88" s="6"/>
      <c r="D88" s="6"/>
      <c r="E88" s="241"/>
      <c r="F88" s="241"/>
      <c r="G88" s="32"/>
    </row>
    <row r="89" spans="1:7" s="8" customFormat="1" x14ac:dyDescent="0.3">
      <c r="A89" s="6"/>
      <c r="B89" s="6"/>
      <c r="C89" s="6"/>
      <c r="D89" s="6"/>
      <c r="E89" s="241"/>
      <c r="F89" s="241"/>
      <c r="G89" s="32"/>
    </row>
    <row r="90" spans="1:7" s="8" customFormat="1" x14ac:dyDescent="0.3">
      <c r="A90" s="6"/>
      <c r="B90" s="6"/>
      <c r="C90" s="6"/>
      <c r="D90" s="6"/>
      <c r="E90" s="241"/>
      <c r="F90" s="241"/>
      <c r="G90" s="32"/>
    </row>
    <row r="91" spans="1:7" s="8" customFormat="1" x14ac:dyDescent="0.3">
      <c r="A91" s="6"/>
      <c r="B91" s="6"/>
      <c r="C91" s="6"/>
      <c r="D91" s="6"/>
      <c r="E91" s="241"/>
      <c r="F91" s="241"/>
      <c r="G91" s="32"/>
    </row>
    <row r="92" spans="1:7" s="8" customFormat="1" x14ac:dyDescent="0.3">
      <c r="A92" s="6"/>
      <c r="B92" s="6"/>
      <c r="C92" s="6"/>
      <c r="D92" s="6"/>
      <c r="E92" s="241"/>
      <c r="F92" s="241"/>
      <c r="G92" s="32"/>
    </row>
    <row r="93" spans="1:7" s="8" customFormat="1" x14ac:dyDescent="0.3">
      <c r="A93" s="6"/>
      <c r="B93" s="6"/>
      <c r="C93" s="6"/>
      <c r="D93" s="6"/>
      <c r="E93" s="241"/>
      <c r="F93" s="241"/>
      <c r="G93" s="32"/>
    </row>
    <row r="94" spans="1:7" s="8" customFormat="1" x14ac:dyDescent="0.3">
      <c r="A94" s="6"/>
      <c r="B94" s="6"/>
      <c r="C94" s="6"/>
      <c r="D94" s="6"/>
      <c r="E94" s="241"/>
      <c r="F94" s="241"/>
      <c r="G94" s="32"/>
    </row>
    <row r="95" spans="1:7" s="8" customFormat="1" x14ac:dyDescent="0.3">
      <c r="A95" s="6"/>
      <c r="B95" s="6"/>
      <c r="C95" s="6"/>
      <c r="D95" s="6"/>
      <c r="E95" s="241"/>
      <c r="F95" s="241"/>
      <c r="G95" s="32"/>
    </row>
    <row r="96" spans="1:7" s="8" customFormat="1" x14ac:dyDescent="0.3">
      <c r="A96" s="6"/>
      <c r="B96" s="6"/>
      <c r="C96" s="6"/>
      <c r="D96" s="6"/>
      <c r="E96" s="241"/>
      <c r="F96" s="241"/>
      <c r="G96" s="32"/>
    </row>
    <row r="97" spans="1:7" s="8" customFormat="1" x14ac:dyDescent="0.3">
      <c r="A97" s="6"/>
      <c r="B97" s="6"/>
      <c r="C97" s="6"/>
      <c r="D97" s="6"/>
      <c r="E97" s="241"/>
      <c r="F97" s="241"/>
      <c r="G97" s="32"/>
    </row>
    <row r="98" spans="1:7" s="8" customFormat="1" x14ac:dyDescent="0.3">
      <c r="A98" s="6"/>
      <c r="B98" s="6"/>
      <c r="C98" s="6"/>
      <c r="D98" s="6"/>
      <c r="E98" s="241"/>
      <c r="F98" s="241"/>
      <c r="G98" s="32"/>
    </row>
    <row r="99" spans="1:7" s="8" customFormat="1" x14ac:dyDescent="0.3">
      <c r="A99" s="6"/>
      <c r="B99" s="6"/>
      <c r="C99" s="6"/>
      <c r="D99" s="6"/>
      <c r="E99" s="241"/>
      <c r="F99" s="241"/>
      <c r="G99" s="32"/>
    </row>
    <row r="100" spans="1:7" s="8" customFormat="1" x14ac:dyDescent="0.3">
      <c r="A100" s="6"/>
      <c r="B100" s="6"/>
      <c r="C100" s="6"/>
      <c r="D100" s="6"/>
      <c r="E100" s="241"/>
      <c r="F100" s="241"/>
      <c r="G100" s="32"/>
    </row>
    <row r="101" spans="1:7" s="8" customFormat="1" x14ac:dyDescent="0.3">
      <c r="A101" s="6"/>
      <c r="B101" s="6"/>
      <c r="C101" s="6"/>
      <c r="D101" s="6"/>
      <c r="E101" s="241"/>
      <c r="F101" s="241"/>
      <c r="G101" s="32"/>
    </row>
    <row r="102" spans="1:7" s="8" customFormat="1" x14ac:dyDescent="0.3">
      <c r="A102" s="6"/>
      <c r="B102" s="6"/>
      <c r="C102" s="6"/>
      <c r="D102" s="6"/>
      <c r="E102" s="241"/>
      <c r="F102" s="241"/>
      <c r="G102" s="32"/>
    </row>
    <row r="103" spans="1:7" s="8" customFormat="1" x14ac:dyDescent="0.3">
      <c r="A103" s="6"/>
      <c r="B103" s="6"/>
      <c r="C103" s="6"/>
      <c r="D103" s="6"/>
      <c r="E103" s="241"/>
      <c r="F103" s="241"/>
      <c r="G103" s="32"/>
    </row>
    <row r="104" spans="1:7" s="8" customFormat="1" x14ac:dyDescent="0.3">
      <c r="A104" s="6"/>
      <c r="B104" s="6"/>
      <c r="C104" s="6"/>
      <c r="D104" s="6"/>
      <c r="E104" s="241"/>
      <c r="F104" s="241"/>
      <c r="G104" s="32"/>
    </row>
    <row r="105" spans="1:7" s="8" customFormat="1" x14ac:dyDescent="0.3">
      <c r="A105" s="6"/>
      <c r="B105" s="6"/>
      <c r="C105" s="6"/>
      <c r="D105" s="6"/>
      <c r="E105" s="241"/>
      <c r="F105" s="241"/>
      <c r="G105" s="32"/>
    </row>
    <row r="106" spans="1:7" s="8" customFormat="1" x14ac:dyDescent="0.3">
      <c r="A106" s="6"/>
      <c r="B106" s="6"/>
      <c r="C106" s="6"/>
      <c r="D106" s="6"/>
      <c r="E106" s="241"/>
      <c r="F106" s="241"/>
      <c r="G106" s="32"/>
    </row>
    <row r="107" spans="1:7" s="8" customFormat="1" x14ac:dyDescent="0.3">
      <c r="A107" s="6"/>
      <c r="B107" s="6"/>
      <c r="C107" s="6"/>
      <c r="D107" s="6"/>
      <c r="E107" s="241"/>
      <c r="F107" s="241"/>
      <c r="G107" s="32"/>
    </row>
    <row r="108" spans="1:7" s="8" customFormat="1" x14ac:dyDescent="0.3">
      <c r="A108" s="6"/>
      <c r="B108" s="6"/>
      <c r="C108" s="6"/>
      <c r="D108" s="6"/>
      <c r="E108" s="241"/>
      <c r="F108" s="241"/>
      <c r="G108" s="32"/>
    </row>
    <row r="109" spans="1:7" s="8" customFormat="1" x14ac:dyDescent="0.3">
      <c r="A109" s="6"/>
      <c r="B109" s="6"/>
      <c r="C109" s="6"/>
      <c r="D109" s="6"/>
      <c r="E109" s="241"/>
      <c r="F109" s="241"/>
      <c r="G109" s="32"/>
    </row>
    <row r="110" spans="1:7" s="8" customFormat="1" x14ac:dyDescent="0.3">
      <c r="A110" s="6"/>
      <c r="B110" s="6"/>
      <c r="C110" s="6"/>
      <c r="D110" s="6"/>
      <c r="E110" s="241"/>
      <c r="F110" s="241"/>
      <c r="G110" s="32"/>
    </row>
    <row r="111" spans="1:7" s="8" customFormat="1" x14ac:dyDescent="0.3">
      <c r="A111" s="6"/>
      <c r="B111" s="6"/>
      <c r="C111" s="6"/>
      <c r="D111" s="6"/>
      <c r="E111" s="241"/>
      <c r="F111" s="241"/>
      <c r="G111" s="32"/>
    </row>
    <row r="112" spans="1:7" s="8" customFormat="1" x14ac:dyDescent="0.3">
      <c r="A112" s="6"/>
      <c r="B112" s="6"/>
      <c r="C112" s="6"/>
      <c r="D112" s="6"/>
      <c r="E112" s="241"/>
      <c r="F112" s="241"/>
      <c r="G112" s="32"/>
    </row>
    <row r="113" spans="1:7" s="8" customFormat="1" x14ac:dyDescent="0.3">
      <c r="A113" s="6"/>
      <c r="B113" s="6"/>
      <c r="C113" s="6"/>
      <c r="D113" s="6"/>
      <c r="E113" s="241"/>
      <c r="F113" s="241"/>
      <c r="G113" s="32"/>
    </row>
    <row r="114" spans="1:7" s="8" customFormat="1" x14ac:dyDescent="0.3">
      <c r="A114" s="6"/>
      <c r="B114" s="6"/>
      <c r="C114" s="6"/>
      <c r="D114" s="6"/>
      <c r="E114" s="241"/>
      <c r="F114" s="241"/>
      <c r="G114" s="32"/>
    </row>
    <row r="115" spans="1:7" s="8" customFormat="1" x14ac:dyDescent="0.3">
      <c r="A115" s="6"/>
      <c r="B115" s="6"/>
      <c r="C115" s="6"/>
      <c r="D115" s="6"/>
      <c r="E115" s="241"/>
      <c r="F115" s="241"/>
      <c r="G115" s="32"/>
    </row>
    <row r="116" spans="1:7" s="8" customFormat="1" x14ac:dyDescent="0.3">
      <c r="A116" s="6"/>
      <c r="B116" s="6"/>
      <c r="C116" s="6"/>
      <c r="D116" s="6"/>
      <c r="E116" s="241"/>
      <c r="F116" s="241"/>
      <c r="G116" s="32"/>
    </row>
    <row r="117" spans="1:7" s="8" customFormat="1" x14ac:dyDescent="0.3">
      <c r="A117" s="6"/>
      <c r="B117" s="6"/>
      <c r="C117" s="6"/>
      <c r="D117" s="6"/>
      <c r="E117" s="241"/>
      <c r="F117" s="241"/>
      <c r="G117" s="32"/>
    </row>
    <row r="118" spans="1:7" s="8" customFormat="1" x14ac:dyDescent="0.3">
      <c r="A118" s="6"/>
      <c r="B118" s="6"/>
      <c r="C118" s="6"/>
      <c r="D118" s="6"/>
      <c r="E118" s="241"/>
      <c r="F118" s="241"/>
      <c r="G118" s="32"/>
    </row>
    <row r="119" spans="1:7" s="8" customFormat="1" x14ac:dyDescent="0.3">
      <c r="A119" s="6"/>
      <c r="B119" s="6"/>
      <c r="C119" s="6"/>
      <c r="D119" s="6"/>
      <c r="E119" s="241"/>
      <c r="F119" s="241"/>
      <c r="G119" s="32"/>
    </row>
    <row r="120" spans="1:7" s="8" customFormat="1" x14ac:dyDescent="0.3">
      <c r="A120" s="6"/>
      <c r="B120" s="6"/>
      <c r="C120" s="6"/>
      <c r="D120" s="6"/>
      <c r="E120" s="241"/>
      <c r="F120" s="241"/>
      <c r="G120" s="32"/>
    </row>
    <row r="121" spans="1:7" s="8" customFormat="1" x14ac:dyDescent="0.3">
      <c r="A121" s="6"/>
      <c r="B121" s="6"/>
      <c r="C121" s="6"/>
      <c r="D121" s="6"/>
      <c r="E121" s="241"/>
      <c r="F121" s="241"/>
      <c r="G121" s="32"/>
    </row>
    <row r="122" spans="1:7" s="8" customFormat="1" x14ac:dyDescent="0.3">
      <c r="A122" s="6"/>
      <c r="B122" s="6"/>
      <c r="C122" s="6"/>
      <c r="D122" s="6"/>
      <c r="E122" s="241"/>
      <c r="F122" s="241"/>
      <c r="G122" s="32"/>
    </row>
    <row r="123" spans="1:7" s="8" customFormat="1" x14ac:dyDescent="0.3">
      <c r="A123" s="6"/>
      <c r="B123" s="6"/>
      <c r="C123" s="6"/>
      <c r="D123" s="6"/>
      <c r="E123" s="241"/>
      <c r="F123" s="241"/>
      <c r="G123" s="32"/>
    </row>
    <row r="124" spans="1:7" s="8" customFormat="1" x14ac:dyDescent="0.3">
      <c r="A124" s="6"/>
      <c r="B124" s="6"/>
      <c r="C124" s="6"/>
      <c r="D124" s="6"/>
      <c r="E124" s="241"/>
      <c r="F124" s="241"/>
      <c r="G124" s="32"/>
    </row>
    <row r="125" spans="1:7" s="8" customFormat="1" x14ac:dyDescent="0.3">
      <c r="A125" s="6"/>
      <c r="B125" s="6"/>
      <c r="C125" s="6"/>
      <c r="D125" s="6"/>
      <c r="E125" s="241"/>
      <c r="F125" s="241"/>
      <c r="G125" s="32"/>
    </row>
    <row r="126" spans="1:7" s="8" customFormat="1" x14ac:dyDescent="0.3">
      <c r="A126" s="6"/>
      <c r="B126" s="6"/>
      <c r="C126" s="6"/>
      <c r="D126" s="6"/>
      <c r="E126" s="241"/>
      <c r="F126" s="241"/>
      <c r="G126" s="32"/>
    </row>
    <row r="127" spans="1:7" s="8" customFormat="1" x14ac:dyDescent="0.3">
      <c r="A127" s="6"/>
      <c r="B127" s="6"/>
      <c r="C127" s="6"/>
      <c r="D127" s="6"/>
      <c r="E127" s="241"/>
      <c r="F127" s="241"/>
      <c r="G127" s="32"/>
    </row>
    <row r="128" spans="1:7" s="8" customFormat="1" x14ac:dyDescent="0.3">
      <c r="A128" s="6"/>
      <c r="B128" s="6"/>
      <c r="C128" s="6"/>
      <c r="D128" s="6"/>
      <c r="E128" s="241"/>
      <c r="F128" s="241"/>
      <c r="G128" s="32"/>
    </row>
    <row r="129" spans="1:7" s="8" customFormat="1" x14ac:dyDescent="0.3">
      <c r="A129" s="6"/>
      <c r="B129" s="6"/>
      <c r="C129" s="6"/>
      <c r="D129" s="6"/>
      <c r="E129" s="241"/>
      <c r="F129" s="241"/>
      <c r="G129" s="32"/>
    </row>
    <row r="130" spans="1:7" s="8" customFormat="1" x14ac:dyDescent="0.3">
      <c r="A130" s="6"/>
      <c r="B130" s="6"/>
      <c r="C130" s="6"/>
      <c r="D130" s="6"/>
      <c r="E130" s="241"/>
      <c r="F130" s="241"/>
      <c r="G130" s="32"/>
    </row>
    <row r="131" spans="1:7" s="8" customFormat="1" x14ac:dyDescent="0.3">
      <c r="A131" s="6"/>
      <c r="B131" s="6"/>
      <c r="C131" s="6"/>
      <c r="D131" s="6"/>
      <c r="E131" s="241"/>
      <c r="F131" s="241"/>
      <c r="G131" s="32"/>
    </row>
    <row r="132" spans="1:7" s="8" customFormat="1" x14ac:dyDescent="0.3">
      <c r="A132" s="6"/>
      <c r="B132" s="6"/>
      <c r="C132" s="6"/>
      <c r="D132" s="6"/>
      <c r="E132" s="241"/>
      <c r="F132" s="241"/>
      <c r="G132" s="32"/>
    </row>
    <row r="133" spans="1:7" s="8" customFormat="1" x14ac:dyDescent="0.3">
      <c r="A133" s="6"/>
      <c r="B133" s="6"/>
      <c r="C133" s="6"/>
      <c r="D133" s="6"/>
      <c r="E133" s="241"/>
      <c r="F133" s="241"/>
      <c r="G133" s="32"/>
    </row>
    <row r="134" spans="1:7" s="8" customFormat="1" x14ac:dyDescent="0.3">
      <c r="A134" s="6"/>
      <c r="B134" s="6"/>
      <c r="C134" s="6"/>
      <c r="D134" s="6"/>
      <c r="E134" s="241"/>
      <c r="F134" s="241"/>
      <c r="G134" s="32"/>
    </row>
    <row r="135" spans="1:7" s="8" customFormat="1" x14ac:dyDescent="0.3">
      <c r="A135" s="6"/>
      <c r="B135" s="6"/>
      <c r="C135" s="6"/>
      <c r="D135" s="6"/>
      <c r="E135" s="241"/>
      <c r="F135" s="241"/>
      <c r="G135" s="32"/>
    </row>
    <row r="136" spans="1:7" s="8" customFormat="1" x14ac:dyDescent="0.3">
      <c r="A136" s="6"/>
      <c r="B136" s="6"/>
      <c r="C136" s="6"/>
      <c r="D136" s="6"/>
      <c r="E136" s="241"/>
      <c r="F136" s="241"/>
      <c r="G136" s="32"/>
    </row>
    <row r="137" spans="1:7" s="8" customFormat="1" x14ac:dyDescent="0.3">
      <c r="A137" s="6"/>
      <c r="B137" s="6"/>
      <c r="C137" s="6"/>
      <c r="D137" s="6"/>
      <c r="E137" s="241"/>
      <c r="F137" s="241"/>
      <c r="G137" s="32"/>
    </row>
    <row r="138" spans="1:7" s="8" customFormat="1" x14ac:dyDescent="0.3">
      <c r="A138" s="6"/>
      <c r="B138" s="6"/>
      <c r="C138" s="6"/>
      <c r="D138" s="6"/>
      <c r="E138" s="241"/>
      <c r="F138" s="241"/>
      <c r="G138" s="32"/>
    </row>
    <row r="139" spans="1:7" s="8" customFormat="1" x14ac:dyDescent="0.3">
      <c r="A139" s="6"/>
      <c r="B139" s="6"/>
      <c r="C139" s="6"/>
      <c r="D139" s="6"/>
      <c r="E139" s="241"/>
      <c r="F139" s="241"/>
      <c r="G139" s="32"/>
    </row>
    <row r="140" spans="1:7" s="8" customFormat="1" x14ac:dyDescent="0.3">
      <c r="A140" s="6"/>
      <c r="B140" s="6"/>
      <c r="C140" s="6"/>
      <c r="D140" s="6"/>
      <c r="E140" s="241"/>
      <c r="F140" s="241"/>
      <c r="G140" s="32"/>
    </row>
    <row r="141" spans="1:7" s="8" customFormat="1" x14ac:dyDescent="0.3">
      <c r="A141" s="6"/>
      <c r="B141" s="6"/>
      <c r="C141" s="6"/>
      <c r="D141" s="6"/>
      <c r="E141" s="241"/>
      <c r="F141" s="241"/>
      <c r="G141" s="32"/>
    </row>
    <row r="142" spans="1:7" s="8" customFormat="1" x14ac:dyDescent="0.3">
      <c r="A142" s="6"/>
      <c r="B142" s="6"/>
      <c r="C142" s="6"/>
      <c r="D142" s="6"/>
      <c r="E142" s="241"/>
      <c r="F142" s="241"/>
      <c r="G142" s="32"/>
    </row>
    <row r="143" spans="1:7" s="8" customFormat="1" x14ac:dyDescent="0.3">
      <c r="A143" s="6"/>
      <c r="B143" s="6"/>
      <c r="C143" s="6"/>
      <c r="D143" s="6"/>
      <c r="E143" s="241"/>
      <c r="F143" s="241"/>
      <c r="G143" s="32"/>
    </row>
    <row r="144" spans="1:7" s="8" customFormat="1" x14ac:dyDescent="0.3">
      <c r="A144" s="6"/>
      <c r="B144" s="6"/>
      <c r="C144" s="6"/>
      <c r="D144" s="6"/>
      <c r="E144" s="241"/>
      <c r="F144" s="241"/>
      <c r="G144" s="32"/>
    </row>
    <row r="145" spans="1:7" s="8" customFormat="1" x14ac:dyDescent="0.3">
      <c r="A145" s="6"/>
      <c r="B145" s="6"/>
      <c r="C145" s="6"/>
      <c r="D145" s="6"/>
      <c r="E145" s="241"/>
      <c r="F145" s="241"/>
      <c r="G145" s="32"/>
    </row>
    <row r="146" spans="1:7" s="8" customFormat="1" x14ac:dyDescent="0.3">
      <c r="A146" s="6"/>
      <c r="B146" s="6"/>
      <c r="C146" s="6"/>
      <c r="D146" s="6"/>
      <c r="E146" s="241"/>
      <c r="F146" s="241"/>
      <c r="G146" s="32"/>
    </row>
    <row r="147" spans="1:7" s="8" customFormat="1" x14ac:dyDescent="0.3">
      <c r="A147" s="6"/>
      <c r="B147" s="6"/>
      <c r="C147" s="6"/>
      <c r="D147" s="6"/>
      <c r="E147" s="241"/>
      <c r="F147" s="241"/>
      <c r="G147" s="32"/>
    </row>
    <row r="148" spans="1:7" s="8" customFormat="1" x14ac:dyDescent="0.3">
      <c r="A148" s="6"/>
      <c r="B148" s="6"/>
      <c r="C148" s="6"/>
      <c r="D148" s="6"/>
      <c r="E148" s="241"/>
      <c r="F148" s="241"/>
      <c r="G148" s="32"/>
    </row>
    <row r="149" spans="1:7" s="8" customFormat="1" x14ac:dyDescent="0.3">
      <c r="A149" s="6"/>
      <c r="B149" s="6"/>
      <c r="C149" s="6"/>
      <c r="D149" s="6"/>
      <c r="E149" s="241"/>
      <c r="F149" s="241"/>
      <c r="G149" s="32"/>
    </row>
    <row r="150" spans="1:7" s="8" customFormat="1" x14ac:dyDescent="0.3">
      <c r="A150" s="6"/>
      <c r="B150" s="6"/>
      <c r="C150" s="6"/>
      <c r="D150" s="6"/>
      <c r="E150" s="241"/>
      <c r="F150" s="241"/>
      <c r="G150" s="32"/>
    </row>
    <row r="151" spans="1:7" s="8" customFormat="1" x14ac:dyDescent="0.3">
      <c r="A151" s="6"/>
      <c r="B151" s="6"/>
      <c r="C151" s="6"/>
      <c r="D151" s="6"/>
      <c r="E151" s="241"/>
      <c r="F151" s="241"/>
      <c r="G151" s="32"/>
    </row>
    <row r="152" spans="1:7" s="8" customFormat="1" x14ac:dyDescent="0.3">
      <c r="A152" s="6"/>
      <c r="B152" s="6"/>
      <c r="C152" s="6"/>
      <c r="D152" s="6"/>
      <c r="E152" s="241"/>
      <c r="F152" s="241"/>
      <c r="G152" s="32"/>
    </row>
    <row r="153" spans="1:7" s="8" customFormat="1" x14ac:dyDescent="0.3">
      <c r="A153" s="6"/>
      <c r="B153" s="6"/>
      <c r="C153" s="6"/>
      <c r="D153" s="6"/>
      <c r="E153" s="241"/>
      <c r="F153" s="241"/>
      <c r="G153" s="32"/>
    </row>
    <row r="154" spans="1:7" s="8" customFormat="1" x14ac:dyDescent="0.3">
      <c r="A154" s="6"/>
      <c r="B154" s="6"/>
      <c r="C154" s="6"/>
      <c r="D154" s="6"/>
      <c r="E154" s="241"/>
      <c r="F154" s="241"/>
      <c r="G154" s="32"/>
    </row>
    <row r="155" spans="1:7" s="8" customFormat="1" x14ac:dyDescent="0.3">
      <c r="A155" s="6"/>
      <c r="B155" s="6"/>
      <c r="C155" s="6"/>
      <c r="D155" s="6"/>
      <c r="E155" s="241"/>
      <c r="F155" s="241"/>
      <c r="G155" s="32"/>
    </row>
    <row r="156" spans="1:7" s="8" customFormat="1" x14ac:dyDescent="0.3">
      <c r="A156" s="6"/>
      <c r="B156" s="6"/>
      <c r="C156" s="6"/>
      <c r="D156" s="6"/>
      <c r="E156" s="241"/>
      <c r="F156" s="241"/>
      <c r="G156" s="32"/>
    </row>
    <row r="157" spans="1:7" s="8" customFormat="1" x14ac:dyDescent="0.3">
      <c r="A157" s="6"/>
      <c r="B157" s="6"/>
      <c r="C157" s="6"/>
      <c r="D157" s="6"/>
      <c r="E157" s="241"/>
      <c r="F157" s="241"/>
      <c r="G157" s="32"/>
    </row>
    <row r="158" spans="1:7" s="8" customFormat="1" x14ac:dyDescent="0.3">
      <c r="A158" s="6"/>
      <c r="B158" s="6"/>
      <c r="C158" s="6"/>
      <c r="D158" s="6"/>
      <c r="E158" s="241"/>
      <c r="F158" s="241"/>
      <c r="G158" s="32"/>
    </row>
    <row r="159" spans="1:7" s="8" customFormat="1" x14ac:dyDescent="0.3">
      <c r="A159" s="6"/>
      <c r="B159" s="6"/>
      <c r="C159" s="6"/>
      <c r="D159" s="6"/>
      <c r="E159" s="241"/>
      <c r="F159" s="241"/>
      <c r="G159" s="32"/>
    </row>
    <row r="160" spans="1:7" s="8" customFormat="1" x14ac:dyDescent="0.3">
      <c r="A160" s="6"/>
      <c r="B160" s="6"/>
      <c r="C160" s="6"/>
      <c r="D160" s="6"/>
      <c r="E160" s="241"/>
      <c r="F160" s="241"/>
      <c r="G160" s="32"/>
    </row>
    <row r="161" spans="1:7" s="8" customFormat="1" x14ac:dyDescent="0.3">
      <c r="A161" s="6"/>
      <c r="B161" s="6"/>
      <c r="C161" s="6"/>
      <c r="D161" s="6"/>
      <c r="E161" s="241"/>
      <c r="F161" s="241"/>
      <c r="G161" s="32"/>
    </row>
    <row r="162" spans="1:7" s="8" customFormat="1" x14ac:dyDescent="0.3">
      <c r="A162" s="6"/>
      <c r="B162" s="6"/>
      <c r="C162" s="6"/>
      <c r="D162" s="6"/>
      <c r="E162" s="241"/>
      <c r="F162" s="241"/>
      <c r="G162" s="32"/>
    </row>
    <row r="163" spans="1:7" s="8" customFormat="1" x14ac:dyDescent="0.3">
      <c r="A163" s="6"/>
      <c r="B163" s="6"/>
      <c r="C163" s="6"/>
      <c r="D163" s="6"/>
      <c r="E163" s="241"/>
      <c r="F163" s="241"/>
      <c r="G163" s="32"/>
    </row>
    <row r="164" spans="1:7" s="8" customFormat="1" x14ac:dyDescent="0.3">
      <c r="A164" s="6"/>
      <c r="B164" s="6"/>
      <c r="C164" s="6"/>
      <c r="D164" s="6"/>
      <c r="E164" s="241"/>
      <c r="F164" s="241"/>
      <c r="G164" s="32"/>
    </row>
    <row r="165" spans="1:7" s="8" customFormat="1" x14ac:dyDescent="0.3">
      <c r="A165" s="6"/>
      <c r="B165" s="6"/>
      <c r="C165" s="6"/>
      <c r="D165" s="6"/>
      <c r="E165" s="241"/>
      <c r="F165" s="241"/>
      <c r="G165" s="32"/>
    </row>
    <row r="166" spans="1:7" s="8" customFormat="1" x14ac:dyDescent="0.3">
      <c r="A166" s="6"/>
      <c r="B166" s="6"/>
      <c r="C166" s="6"/>
      <c r="D166" s="6"/>
      <c r="E166" s="241"/>
      <c r="F166" s="241"/>
      <c r="G166" s="32"/>
    </row>
    <row r="167" spans="1:7" s="8" customFormat="1" x14ac:dyDescent="0.3">
      <c r="A167" s="6"/>
      <c r="B167" s="6"/>
      <c r="C167" s="6"/>
      <c r="D167" s="6"/>
      <c r="E167" s="241"/>
      <c r="F167" s="241"/>
      <c r="G167" s="32"/>
    </row>
    <row r="168" spans="1:7" s="8" customFormat="1" x14ac:dyDescent="0.3">
      <c r="A168" s="6"/>
      <c r="B168" s="6"/>
      <c r="C168" s="6"/>
      <c r="D168" s="6"/>
      <c r="E168" s="241"/>
      <c r="F168" s="241"/>
      <c r="G168" s="32"/>
    </row>
    <row r="169" spans="1:7" s="8" customFormat="1" x14ac:dyDescent="0.3">
      <c r="A169" s="6"/>
      <c r="B169" s="6"/>
      <c r="C169" s="6"/>
      <c r="D169" s="6"/>
      <c r="E169" s="241"/>
      <c r="F169" s="241"/>
      <c r="G169" s="32"/>
    </row>
    <row r="170" spans="1:7" s="8" customFormat="1" x14ac:dyDescent="0.3">
      <c r="A170" s="6"/>
      <c r="B170" s="6"/>
      <c r="C170" s="6"/>
      <c r="D170" s="6"/>
      <c r="E170" s="241"/>
      <c r="F170" s="241"/>
      <c r="G170" s="32"/>
    </row>
    <row r="171" spans="1:7" s="8" customFormat="1" x14ac:dyDescent="0.3">
      <c r="A171" s="6"/>
      <c r="B171" s="6"/>
      <c r="C171" s="6"/>
      <c r="D171" s="6"/>
      <c r="E171" s="241"/>
      <c r="F171" s="241"/>
      <c r="G171" s="32"/>
    </row>
    <row r="172" spans="1:7" s="8" customFormat="1" x14ac:dyDescent="0.3">
      <c r="A172" s="6"/>
      <c r="B172" s="6"/>
      <c r="C172" s="6"/>
      <c r="D172" s="6"/>
      <c r="E172" s="241"/>
      <c r="F172" s="241"/>
      <c r="G172" s="32"/>
    </row>
    <row r="173" spans="1:7" s="8" customFormat="1" x14ac:dyDescent="0.3">
      <c r="A173" s="6"/>
      <c r="B173" s="6"/>
      <c r="C173" s="6"/>
      <c r="D173" s="6"/>
      <c r="E173" s="241"/>
      <c r="F173" s="241"/>
      <c r="G173" s="32"/>
    </row>
    <row r="174" spans="1:7" s="8" customFormat="1" x14ac:dyDescent="0.3">
      <c r="A174" s="6"/>
      <c r="B174" s="6"/>
      <c r="C174" s="6"/>
      <c r="D174" s="6"/>
      <c r="E174" s="241"/>
      <c r="F174" s="241"/>
      <c r="G174" s="32"/>
    </row>
    <row r="175" spans="1:7" s="8" customFormat="1" x14ac:dyDescent="0.3">
      <c r="A175" s="6"/>
      <c r="B175" s="6"/>
      <c r="C175" s="6"/>
      <c r="D175" s="6"/>
      <c r="E175" s="241"/>
      <c r="F175" s="241"/>
      <c r="G175" s="32"/>
    </row>
    <row r="176" spans="1:7" s="8" customFormat="1" x14ac:dyDescent="0.3">
      <c r="A176" s="6"/>
      <c r="B176" s="6"/>
      <c r="C176" s="6"/>
      <c r="D176" s="6"/>
      <c r="E176" s="241"/>
      <c r="F176" s="241"/>
      <c r="G176" s="32"/>
    </row>
    <row r="177" spans="1:7" s="8" customFormat="1" x14ac:dyDescent="0.3">
      <c r="A177" s="6"/>
      <c r="B177" s="6"/>
      <c r="C177" s="6"/>
      <c r="D177" s="6"/>
      <c r="E177" s="241"/>
      <c r="F177" s="241"/>
      <c r="G177" s="32"/>
    </row>
    <row r="178" spans="1:7" s="8" customFormat="1" x14ac:dyDescent="0.3">
      <c r="A178" s="6"/>
      <c r="B178" s="6"/>
      <c r="C178" s="6"/>
      <c r="D178" s="6"/>
      <c r="E178" s="241"/>
      <c r="F178" s="241"/>
      <c r="G178" s="32"/>
    </row>
    <row r="179" spans="1:7" s="8" customFormat="1" x14ac:dyDescent="0.3">
      <c r="A179" s="6"/>
      <c r="B179" s="6"/>
      <c r="C179" s="6"/>
      <c r="D179" s="6"/>
      <c r="E179" s="241"/>
      <c r="F179" s="241"/>
      <c r="G179" s="32"/>
    </row>
    <row r="180" spans="1:7" s="8" customFormat="1" x14ac:dyDescent="0.3">
      <c r="A180" s="6"/>
      <c r="B180" s="6"/>
      <c r="C180" s="6"/>
      <c r="D180" s="6"/>
      <c r="E180" s="241"/>
      <c r="F180" s="241"/>
      <c r="G180" s="32"/>
    </row>
    <row r="181" spans="1:7" s="8" customFormat="1" x14ac:dyDescent="0.3">
      <c r="A181" s="6"/>
      <c r="B181" s="6"/>
      <c r="C181" s="6"/>
      <c r="D181" s="6"/>
      <c r="E181" s="241"/>
      <c r="F181" s="241"/>
      <c r="G181" s="32"/>
    </row>
    <row r="182" spans="1:7" s="8" customFormat="1" x14ac:dyDescent="0.3">
      <c r="A182" s="6"/>
      <c r="B182" s="6"/>
      <c r="C182" s="6"/>
      <c r="D182" s="6"/>
      <c r="E182" s="241"/>
      <c r="F182" s="241"/>
      <c r="G182" s="32"/>
    </row>
    <row r="183" spans="1:7" s="8" customFormat="1" x14ac:dyDescent="0.3">
      <c r="A183" s="6"/>
      <c r="B183" s="6"/>
      <c r="C183" s="6"/>
      <c r="D183" s="6"/>
      <c r="E183" s="241"/>
      <c r="F183" s="241"/>
      <c r="G183" s="32"/>
    </row>
    <row r="184" spans="1:7" s="8" customFormat="1" x14ac:dyDescent="0.3">
      <c r="A184" s="6"/>
      <c r="B184" s="6"/>
      <c r="C184" s="6"/>
      <c r="D184" s="6"/>
      <c r="E184" s="241"/>
      <c r="F184" s="241"/>
      <c r="G184" s="32"/>
    </row>
    <row r="185" spans="1:7" s="8" customFormat="1" x14ac:dyDescent="0.3">
      <c r="A185" s="6"/>
      <c r="B185" s="6"/>
      <c r="C185" s="6"/>
      <c r="D185" s="6"/>
      <c r="E185" s="241"/>
      <c r="F185" s="241"/>
      <c r="G185" s="32"/>
    </row>
    <row r="186" spans="1:7" s="8" customFormat="1" x14ac:dyDescent="0.3">
      <c r="A186" s="6"/>
      <c r="B186" s="6"/>
      <c r="C186" s="6"/>
      <c r="D186" s="6"/>
      <c r="E186" s="241"/>
      <c r="F186" s="241"/>
      <c r="G186" s="32"/>
    </row>
    <row r="187" spans="1:7" s="8" customFormat="1" x14ac:dyDescent="0.3">
      <c r="A187" s="6"/>
      <c r="B187" s="6"/>
      <c r="C187" s="6"/>
      <c r="D187" s="6"/>
      <c r="E187" s="241"/>
      <c r="F187" s="241"/>
      <c r="G187" s="32"/>
    </row>
    <row r="188" spans="1:7" s="8" customFormat="1" x14ac:dyDescent="0.3">
      <c r="A188" s="6"/>
      <c r="B188" s="6"/>
      <c r="C188" s="6"/>
      <c r="D188" s="6"/>
      <c r="E188" s="241"/>
      <c r="F188" s="241"/>
      <c r="G188" s="32"/>
    </row>
    <row r="189" spans="1:7" s="8" customFormat="1" x14ac:dyDescent="0.3">
      <c r="A189" s="6"/>
      <c r="B189" s="6"/>
      <c r="C189" s="6"/>
      <c r="D189" s="6"/>
      <c r="E189" s="241"/>
      <c r="F189" s="241"/>
      <c r="G189" s="32"/>
    </row>
    <row r="190" spans="1:7" s="8" customFormat="1" x14ac:dyDescent="0.3">
      <c r="A190" s="6"/>
      <c r="B190" s="6"/>
      <c r="C190" s="6"/>
      <c r="D190" s="6"/>
      <c r="E190" s="241"/>
      <c r="F190" s="241"/>
      <c r="G190" s="32"/>
    </row>
    <row r="191" spans="1:7" s="8" customFormat="1" x14ac:dyDescent="0.3">
      <c r="A191" s="6"/>
      <c r="B191" s="6"/>
      <c r="C191" s="6"/>
      <c r="D191" s="6"/>
      <c r="E191" s="241"/>
      <c r="F191" s="241"/>
      <c r="G191" s="32"/>
    </row>
    <row r="192" spans="1:7" s="8" customFormat="1" x14ac:dyDescent="0.3">
      <c r="A192" s="6"/>
      <c r="B192" s="6"/>
      <c r="C192" s="6"/>
      <c r="D192" s="6"/>
      <c r="E192" s="241"/>
      <c r="F192" s="241"/>
      <c r="G192" s="32"/>
    </row>
    <row r="193" spans="1:7" s="8" customFormat="1" x14ac:dyDescent="0.3">
      <c r="A193" s="6"/>
      <c r="B193" s="6"/>
      <c r="C193" s="6"/>
      <c r="D193" s="6"/>
      <c r="E193" s="241"/>
      <c r="F193" s="241"/>
      <c r="G193" s="32"/>
    </row>
    <row r="194" spans="1:7" s="8" customFormat="1" x14ac:dyDescent="0.3">
      <c r="A194" s="6"/>
      <c r="B194" s="6"/>
      <c r="C194" s="6"/>
      <c r="D194" s="6"/>
      <c r="E194" s="241"/>
      <c r="F194" s="241"/>
      <c r="G194" s="32"/>
    </row>
    <row r="195" spans="1:7" s="8" customFormat="1" x14ac:dyDescent="0.3">
      <c r="A195" s="6"/>
      <c r="B195" s="6"/>
      <c r="C195" s="6"/>
      <c r="D195" s="6"/>
      <c r="E195" s="241"/>
      <c r="F195" s="241"/>
      <c r="G195" s="32"/>
    </row>
    <row r="196" spans="1:7" s="8" customFormat="1" x14ac:dyDescent="0.3">
      <c r="A196" s="6"/>
      <c r="B196" s="6"/>
      <c r="C196" s="6"/>
      <c r="D196" s="6"/>
      <c r="E196" s="241"/>
      <c r="F196" s="241"/>
      <c r="G196" s="32"/>
    </row>
    <row r="197" spans="1:7" s="8" customFormat="1" x14ac:dyDescent="0.3">
      <c r="A197" s="6"/>
      <c r="B197" s="6"/>
      <c r="C197" s="6"/>
      <c r="D197" s="6"/>
      <c r="E197" s="241"/>
      <c r="F197" s="241"/>
      <c r="G197" s="32"/>
    </row>
    <row r="198" spans="1:7" s="8" customFormat="1" x14ac:dyDescent="0.3">
      <c r="A198" s="6"/>
      <c r="B198" s="6"/>
      <c r="C198" s="6"/>
      <c r="D198" s="6"/>
      <c r="E198" s="241"/>
      <c r="F198" s="241"/>
      <c r="G198" s="32"/>
    </row>
    <row r="199" spans="1:7" s="8" customFormat="1" x14ac:dyDescent="0.3">
      <c r="A199" s="6"/>
      <c r="B199" s="6"/>
      <c r="C199" s="6"/>
      <c r="D199" s="6"/>
      <c r="E199" s="241"/>
      <c r="F199" s="241"/>
      <c r="G199" s="32"/>
    </row>
    <row r="200" spans="1:7" s="8" customFormat="1" x14ac:dyDescent="0.3">
      <c r="A200" s="6"/>
      <c r="B200" s="6"/>
      <c r="C200" s="6"/>
      <c r="D200" s="6"/>
      <c r="E200" s="241"/>
      <c r="F200" s="241"/>
      <c r="G200" s="32"/>
    </row>
    <row r="201" spans="1:7" s="8" customFormat="1" x14ac:dyDescent="0.3">
      <c r="A201" s="6"/>
      <c r="B201" s="6"/>
      <c r="C201" s="6"/>
      <c r="D201" s="6"/>
      <c r="E201" s="241"/>
      <c r="F201" s="241"/>
      <c r="G201" s="32"/>
    </row>
    <row r="202" spans="1:7" s="8" customFormat="1" x14ac:dyDescent="0.3">
      <c r="A202" s="6"/>
      <c r="B202" s="6"/>
      <c r="C202" s="6"/>
      <c r="D202" s="6"/>
      <c r="E202" s="241"/>
      <c r="F202" s="241"/>
      <c r="G202" s="32"/>
    </row>
    <row r="203" spans="1:7" s="8" customFormat="1" x14ac:dyDescent="0.3">
      <c r="A203" s="6"/>
      <c r="B203" s="6"/>
      <c r="C203" s="6"/>
      <c r="D203" s="6"/>
      <c r="E203" s="241"/>
      <c r="F203" s="241"/>
      <c r="G203" s="32"/>
    </row>
    <row r="204" spans="1:7" s="8" customFormat="1" x14ac:dyDescent="0.3">
      <c r="A204" s="6"/>
      <c r="B204" s="6"/>
      <c r="C204" s="6"/>
      <c r="D204" s="6"/>
      <c r="E204" s="241"/>
      <c r="F204" s="241"/>
      <c r="G204" s="32"/>
    </row>
    <row r="205" spans="1:7" s="8" customFormat="1" x14ac:dyDescent="0.3">
      <c r="A205" s="6"/>
      <c r="B205" s="6"/>
      <c r="C205" s="6"/>
      <c r="D205" s="6"/>
      <c r="E205" s="241"/>
      <c r="F205" s="241"/>
      <c r="G205" s="32"/>
    </row>
    <row r="206" spans="1:7" s="8" customFormat="1" x14ac:dyDescent="0.3">
      <c r="A206" s="6"/>
      <c r="B206" s="6"/>
      <c r="C206" s="6"/>
      <c r="D206" s="6"/>
      <c r="E206" s="241"/>
      <c r="F206" s="241"/>
      <c r="G206" s="32"/>
    </row>
    <row r="207" spans="1:7" s="8" customFormat="1" x14ac:dyDescent="0.3">
      <c r="A207" s="6"/>
      <c r="B207" s="6"/>
      <c r="C207" s="6"/>
      <c r="D207" s="6"/>
      <c r="E207" s="241"/>
      <c r="F207" s="241"/>
      <c r="G207" s="32"/>
    </row>
    <row r="208" spans="1:7" s="8" customFormat="1" x14ac:dyDescent="0.3">
      <c r="A208" s="6"/>
      <c r="B208" s="6"/>
      <c r="C208" s="6"/>
      <c r="D208" s="6"/>
      <c r="E208" s="241"/>
      <c r="F208" s="241"/>
      <c r="G208" s="32"/>
    </row>
    <row r="209" spans="1:7" s="8" customFormat="1" x14ac:dyDescent="0.3">
      <c r="A209" s="6"/>
      <c r="B209" s="6"/>
      <c r="C209" s="6"/>
      <c r="D209" s="6"/>
      <c r="E209" s="241"/>
      <c r="F209" s="241"/>
      <c r="G209" s="32"/>
    </row>
    <row r="210" spans="1:7" s="8" customFormat="1" x14ac:dyDescent="0.3">
      <c r="A210" s="6"/>
      <c r="B210" s="6"/>
      <c r="C210" s="6"/>
      <c r="D210" s="6"/>
      <c r="E210" s="241"/>
      <c r="F210" s="241"/>
      <c r="G210" s="32"/>
    </row>
    <row r="211" spans="1:7" s="8" customFormat="1" x14ac:dyDescent="0.3">
      <c r="A211" s="6"/>
      <c r="B211" s="6"/>
      <c r="C211" s="6"/>
      <c r="D211" s="6"/>
      <c r="E211" s="241"/>
      <c r="F211" s="241"/>
      <c r="G211" s="32"/>
    </row>
    <row r="212" spans="1:7" s="8" customFormat="1" x14ac:dyDescent="0.3">
      <c r="A212" s="6"/>
      <c r="B212" s="6"/>
      <c r="C212" s="6"/>
      <c r="D212" s="6"/>
      <c r="E212" s="241"/>
      <c r="F212" s="241"/>
      <c r="G212" s="32"/>
    </row>
    <row r="213" spans="1:7" s="8" customFormat="1" x14ac:dyDescent="0.3">
      <c r="A213" s="6"/>
      <c r="B213" s="6"/>
      <c r="C213" s="6"/>
      <c r="D213" s="6"/>
      <c r="E213" s="241"/>
      <c r="F213" s="241"/>
      <c r="G213" s="32"/>
    </row>
    <row r="214" spans="1:7" s="8" customFormat="1" x14ac:dyDescent="0.3">
      <c r="A214" s="6"/>
      <c r="B214" s="6"/>
      <c r="C214" s="6"/>
      <c r="D214" s="6"/>
      <c r="E214" s="241"/>
      <c r="F214" s="241"/>
      <c r="G214" s="32"/>
    </row>
    <row r="215" spans="1:7" s="8" customFormat="1" x14ac:dyDescent="0.3">
      <c r="A215" s="6"/>
      <c r="B215" s="6"/>
      <c r="C215" s="6"/>
      <c r="D215" s="6"/>
      <c r="E215" s="241"/>
      <c r="F215" s="241"/>
      <c r="G215" s="32"/>
    </row>
    <row r="216" spans="1:7" s="8" customFormat="1" x14ac:dyDescent="0.3">
      <c r="A216" s="6"/>
      <c r="B216" s="6"/>
      <c r="C216" s="6"/>
      <c r="D216" s="6"/>
      <c r="E216" s="241"/>
      <c r="F216" s="241"/>
      <c r="G216" s="32"/>
    </row>
    <row r="217" spans="1:7" s="8" customFormat="1" x14ac:dyDescent="0.3">
      <c r="A217" s="6"/>
      <c r="B217" s="6"/>
      <c r="C217" s="6"/>
      <c r="D217" s="6"/>
      <c r="E217" s="241"/>
      <c r="F217" s="241"/>
      <c r="G217" s="32"/>
    </row>
    <row r="218" spans="1:7" s="8" customFormat="1" x14ac:dyDescent="0.3">
      <c r="A218" s="6"/>
      <c r="B218" s="6"/>
      <c r="C218" s="6"/>
      <c r="D218" s="6"/>
      <c r="E218" s="241"/>
      <c r="F218" s="241"/>
      <c r="G218" s="32"/>
    </row>
    <row r="219" spans="1:7" s="8" customFormat="1" x14ac:dyDescent="0.3">
      <c r="A219" s="6"/>
      <c r="B219" s="6"/>
      <c r="C219" s="6"/>
      <c r="D219" s="6"/>
      <c r="E219" s="241"/>
      <c r="F219" s="241"/>
      <c r="G219" s="32"/>
    </row>
    <row r="220" spans="1:7" s="8" customFormat="1" x14ac:dyDescent="0.3">
      <c r="A220" s="6"/>
      <c r="B220" s="6"/>
      <c r="C220" s="6"/>
      <c r="D220" s="6"/>
      <c r="E220" s="241"/>
      <c r="F220" s="241"/>
      <c r="G220" s="32"/>
    </row>
    <row r="221" spans="1:7" s="8" customFormat="1" x14ac:dyDescent="0.3">
      <c r="A221" s="6"/>
      <c r="B221" s="6"/>
      <c r="C221" s="6"/>
      <c r="D221" s="6"/>
      <c r="E221" s="241"/>
      <c r="F221" s="241"/>
      <c r="G221" s="32"/>
    </row>
    <row r="222" spans="1:7" s="8" customFormat="1" x14ac:dyDescent="0.3">
      <c r="A222" s="6"/>
      <c r="B222" s="6"/>
      <c r="C222" s="6"/>
      <c r="D222" s="6"/>
      <c r="E222" s="241"/>
      <c r="F222" s="241"/>
      <c r="G222" s="32"/>
    </row>
    <row r="223" spans="1:7" s="8" customFormat="1" x14ac:dyDescent="0.3">
      <c r="A223" s="6"/>
      <c r="B223" s="6"/>
      <c r="C223" s="6"/>
      <c r="D223" s="6"/>
      <c r="E223" s="241"/>
      <c r="F223" s="241"/>
      <c r="G223" s="32"/>
    </row>
    <row r="224" spans="1:7" s="8" customFormat="1" x14ac:dyDescent="0.3">
      <c r="A224" s="6"/>
      <c r="B224" s="6"/>
      <c r="C224" s="6"/>
      <c r="D224" s="6"/>
      <c r="E224" s="241"/>
      <c r="F224" s="241"/>
      <c r="G224" s="32"/>
    </row>
    <row r="225" spans="1:7" s="8" customFormat="1" x14ac:dyDescent="0.3">
      <c r="A225" s="6"/>
      <c r="B225" s="6"/>
      <c r="C225" s="6"/>
      <c r="D225" s="6"/>
      <c r="E225" s="241"/>
      <c r="F225" s="241"/>
      <c r="G225" s="32"/>
    </row>
    <row r="226" spans="1:7" s="8" customFormat="1" x14ac:dyDescent="0.3">
      <c r="A226" s="6"/>
      <c r="B226" s="6"/>
      <c r="C226" s="6"/>
      <c r="D226" s="6"/>
      <c r="E226" s="241"/>
      <c r="F226" s="241"/>
      <c r="G226" s="32"/>
    </row>
    <row r="227" spans="1:7" s="8" customFormat="1" x14ac:dyDescent="0.3">
      <c r="A227" s="6"/>
      <c r="B227" s="6"/>
      <c r="C227" s="6"/>
      <c r="D227" s="6"/>
      <c r="E227" s="241"/>
      <c r="F227" s="241"/>
      <c r="G227" s="32"/>
    </row>
    <row r="228" spans="1:7" s="8" customFormat="1" x14ac:dyDescent="0.3">
      <c r="A228" s="6"/>
      <c r="B228" s="6"/>
      <c r="C228" s="6"/>
      <c r="D228" s="6"/>
      <c r="E228" s="241"/>
      <c r="F228" s="241"/>
      <c r="G228" s="32"/>
    </row>
    <row r="229" spans="1:7" s="8" customFormat="1" x14ac:dyDescent="0.3">
      <c r="A229" s="6"/>
      <c r="B229" s="6"/>
      <c r="C229" s="6"/>
      <c r="D229" s="6"/>
      <c r="E229" s="241"/>
      <c r="F229" s="241"/>
      <c r="G229" s="32"/>
    </row>
    <row r="230" spans="1:7" s="8" customFormat="1" x14ac:dyDescent="0.3">
      <c r="A230" s="6"/>
      <c r="B230" s="6"/>
      <c r="C230" s="6"/>
      <c r="D230" s="6"/>
      <c r="E230" s="241"/>
      <c r="F230" s="241"/>
      <c r="G230" s="32"/>
    </row>
    <row r="231" spans="1:7" s="8" customFormat="1" x14ac:dyDescent="0.3">
      <c r="A231" s="6"/>
      <c r="B231" s="6"/>
      <c r="C231" s="6"/>
      <c r="D231" s="6"/>
      <c r="E231" s="241"/>
      <c r="F231" s="241"/>
      <c r="G231" s="32"/>
    </row>
    <row r="232" spans="1:7" s="8" customFormat="1" x14ac:dyDescent="0.3">
      <c r="A232" s="6"/>
      <c r="B232" s="6"/>
      <c r="C232" s="6"/>
      <c r="D232" s="6"/>
      <c r="E232" s="241"/>
      <c r="F232" s="241"/>
      <c r="G232" s="32"/>
    </row>
    <row r="233" spans="1:7" s="8" customFormat="1" x14ac:dyDescent="0.3">
      <c r="A233" s="6"/>
      <c r="B233" s="6"/>
      <c r="C233" s="6"/>
      <c r="D233" s="6"/>
      <c r="E233" s="241"/>
      <c r="F233" s="241"/>
      <c r="G233" s="32"/>
    </row>
    <row r="234" spans="1:7" s="8" customFormat="1" x14ac:dyDescent="0.3">
      <c r="A234" s="6"/>
      <c r="B234" s="6"/>
      <c r="C234" s="6"/>
      <c r="D234" s="6"/>
      <c r="E234" s="241"/>
      <c r="F234" s="241"/>
      <c r="G234" s="32"/>
    </row>
    <row r="235" spans="1:7" s="8" customFormat="1" x14ac:dyDescent="0.3">
      <c r="A235" s="6"/>
      <c r="B235" s="6"/>
      <c r="C235" s="6"/>
      <c r="D235" s="6"/>
      <c r="E235" s="241"/>
      <c r="F235" s="241"/>
      <c r="G235" s="32"/>
    </row>
    <row r="236" spans="1:7" s="8" customFormat="1" x14ac:dyDescent="0.3">
      <c r="A236" s="6"/>
      <c r="B236" s="6"/>
      <c r="C236" s="6"/>
      <c r="D236" s="6"/>
      <c r="E236" s="241"/>
      <c r="F236" s="241"/>
      <c r="G236" s="32"/>
    </row>
    <row r="237" spans="1:7" s="8" customFormat="1" x14ac:dyDescent="0.3">
      <c r="A237" s="6"/>
      <c r="B237" s="6"/>
      <c r="C237" s="6"/>
      <c r="D237" s="6"/>
      <c r="E237" s="241"/>
      <c r="F237" s="241"/>
      <c r="G237" s="32"/>
    </row>
    <row r="238" spans="1:7" s="8" customFormat="1" x14ac:dyDescent="0.3">
      <c r="A238" s="6"/>
      <c r="B238" s="6"/>
      <c r="C238" s="6"/>
      <c r="D238" s="6"/>
      <c r="E238" s="241"/>
      <c r="F238" s="241"/>
      <c r="G238" s="32"/>
    </row>
    <row r="239" spans="1:7" s="8" customFormat="1" x14ac:dyDescent="0.3">
      <c r="A239" s="6"/>
      <c r="B239" s="6"/>
      <c r="C239" s="6"/>
      <c r="D239" s="6"/>
      <c r="E239" s="241"/>
      <c r="F239" s="241"/>
      <c r="G239" s="32"/>
    </row>
    <row r="240" spans="1:7" s="8" customFormat="1" x14ac:dyDescent="0.3">
      <c r="A240" s="6"/>
      <c r="B240" s="6"/>
      <c r="C240" s="6"/>
      <c r="D240" s="6"/>
      <c r="E240" s="241"/>
      <c r="F240" s="241"/>
      <c r="G240" s="32"/>
    </row>
    <row r="241" spans="1:7" s="8" customFormat="1" x14ac:dyDescent="0.3">
      <c r="A241" s="6"/>
      <c r="B241" s="6"/>
      <c r="C241" s="6"/>
      <c r="D241" s="6"/>
      <c r="E241" s="241"/>
      <c r="F241" s="241"/>
      <c r="G241" s="32"/>
    </row>
    <row r="242" spans="1:7" s="8" customFormat="1" x14ac:dyDescent="0.3">
      <c r="A242" s="6"/>
      <c r="B242" s="6"/>
      <c r="C242" s="6"/>
      <c r="D242" s="6"/>
      <c r="E242" s="241"/>
      <c r="F242" s="241"/>
      <c r="G242" s="32"/>
    </row>
    <row r="243" spans="1:7" s="8" customFormat="1" x14ac:dyDescent="0.3">
      <c r="A243" s="6"/>
      <c r="B243" s="6"/>
      <c r="C243" s="6"/>
      <c r="D243" s="6"/>
      <c r="E243" s="241"/>
      <c r="F243" s="241"/>
      <c r="G243" s="32"/>
    </row>
    <row r="244" spans="1:7" s="8" customFormat="1" x14ac:dyDescent="0.3">
      <c r="A244" s="6"/>
      <c r="B244" s="6"/>
      <c r="C244" s="6"/>
      <c r="D244" s="6"/>
      <c r="E244" s="241"/>
      <c r="F244" s="241"/>
      <c r="G244" s="32"/>
    </row>
    <row r="245" spans="1:7" s="8" customFormat="1" x14ac:dyDescent="0.3">
      <c r="A245" s="6"/>
      <c r="B245" s="6"/>
      <c r="C245" s="6"/>
      <c r="D245" s="6"/>
      <c r="E245" s="241"/>
      <c r="F245" s="241"/>
      <c r="G245" s="32"/>
    </row>
    <row r="246" spans="1:7" s="8" customFormat="1" x14ac:dyDescent="0.3">
      <c r="A246" s="6"/>
      <c r="B246" s="6"/>
      <c r="C246" s="6"/>
      <c r="D246" s="6"/>
      <c r="E246" s="241"/>
      <c r="F246" s="241"/>
      <c r="G246" s="32"/>
    </row>
    <row r="247" spans="1:7" s="8" customFormat="1" x14ac:dyDescent="0.3">
      <c r="A247" s="6"/>
      <c r="B247" s="6"/>
      <c r="C247" s="6"/>
      <c r="D247" s="6"/>
      <c r="E247" s="241"/>
      <c r="F247" s="241"/>
      <c r="G247" s="32"/>
    </row>
    <row r="248" spans="1:7" s="8" customFormat="1" x14ac:dyDescent="0.3">
      <c r="A248" s="6"/>
      <c r="B248" s="6"/>
      <c r="C248" s="6"/>
      <c r="D248" s="6"/>
      <c r="E248" s="241"/>
      <c r="F248" s="241"/>
      <c r="G248" s="32"/>
    </row>
    <row r="249" spans="1:7" s="8" customFormat="1" x14ac:dyDescent="0.3">
      <c r="A249" s="6"/>
      <c r="B249" s="6"/>
      <c r="C249" s="6"/>
      <c r="D249" s="6"/>
      <c r="E249" s="241"/>
      <c r="F249" s="241"/>
      <c r="G249" s="32"/>
    </row>
    <row r="250" spans="1:7" s="8" customFormat="1" x14ac:dyDescent="0.3">
      <c r="A250" s="6"/>
      <c r="B250" s="6"/>
      <c r="C250" s="6"/>
      <c r="D250" s="6"/>
      <c r="E250" s="241"/>
      <c r="F250" s="241"/>
      <c r="G250" s="32"/>
    </row>
    <row r="251" spans="1:7" s="8" customFormat="1" x14ac:dyDescent="0.3">
      <c r="A251" s="6"/>
      <c r="B251" s="6"/>
      <c r="C251" s="6"/>
      <c r="D251" s="6"/>
      <c r="E251" s="241"/>
      <c r="F251" s="241"/>
      <c r="G251" s="32"/>
    </row>
    <row r="252" spans="1:7" s="8" customFormat="1" x14ac:dyDescent="0.3">
      <c r="A252" s="6"/>
      <c r="B252" s="6"/>
      <c r="C252" s="6"/>
      <c r="D252" s="6"/>
      <c r="E252" s="241"/>
      <c r="F252" s="241"/>
      <c r="G252" s="32"/>
    </row>
    <row r="253" spans="1:7" s="8" customFormat="1" x14ac:dyDescent="0.3">
      <c r="A253" s="6"/>
      <c r="B253" s="6"/>
      <c r="C253" s="6"/>
      <c r="D253" s="6"/>
      <c r="E253" s="241"/>
      <c r="F253" s="241"/>
      <c r="G253" s="32"/>
    </row>
    <row r="254" spans="1:7" s="8" customFormat="1" x14ac:dyDescent="0.3">
      <c r="A254" s="6"/>
      <c r="B254" s="6"/>
      <c r="C254" s="6"/>
      <c r="D254" s="6"/>
      <c r="E254" s="241"/>
      <c r="F254" s="241"/>
      <c r="G254" s="32"/>
    </row>
    <row r="255" spans="1:7" s="8" customFormat="1" x14ac:dyDescent="0.3">
      <c r="A255" s="6"/>
      <c r="B255" s="6"/>
      <c r="C255" s="6"/>
      <c r="D255" s="6"/>
      <c r="E255" s="241"/>
      <c r="F255" s="241"/>
      <c r="G255" s="32"/>
    </row>
    <row r="256" spans="1:7" s="8" customFormat="1" x14ac:dyDescent="0.3">
      <c r="A256" s="6"/>
      <c r="B256" s="6"/>
      <c r="C256" s="6"/>
      <c r="D256" s="6"/>
      <c r="E256" s="241"/>
      <c r="F256" s="241"/>
      <c r="G256" s="32"/>
    </row>
    <row r="257" spans="1:7" s="8" customFormat="1" x14ac:dyDescent="0.3">
      <c r="A257" s="6"/>
      <c r="B257" s="6"/>
      <c r="C257" s="6"/>
      <c r="D257" s="6"/>
      <c r="E257" s="241"/>
      <c r="F257" s="241"/>
      <c r="G257" s="32"/>
    </row>
    <row r="258" spans="1:7" s="8" customFormat="1" x14ac:dyDescent="0.3">
      <c r="A258" s="6"/>
      <c r="B258" s="6"/>
      <c r="C258" s="6"/>
      <c r="D258" s="6"/>
      <c r="E258" s="241"/>
      <c r="F258" s="241"/>
      <c r="G258" s="32"/>
    </row>
    <row r="259" spans="1:7" s="8" customFormat="1" x14ac:dyDescent="0.3">
      <c r="A259" s="6"/>
      <c r="B259" s="6"/>
      <c r="C259" s="6"/>
      <c r="D259" s="6"/>
      <c r="E259" s="241"/>
      <c r="F259" s="241"/>
      <c r="G259" s="32"/>
    </row>
    <row r="260" spans="1:7" s="8" customFormat="1" x14ac:dyDescent="0.3">
      <c r="A260" s="6"/>
      <c r="B260" s="6"/>
      <c r="C260" s="6"/>
      <c r="D260" s="6"/>
      <c r="E260" s="241"/>
      <c r="F260" s="241"/>
      <c r="G260" s="32"/>
    </row>
    <row r="261" spans="1:7" s="8" customFormat="1" x14ac:dyDescent="0.3">
      <c r="A261" s="6"/>
      <c r="B261" s="6"/>
      <c r="C261" s="6"/>
      <c r="D261" s="6"/>
      <c r="E261" s="241"/>
      <c r="F261" s="241"/>
      <c r="G261" s="32"/>
    </row>
    <row r="262" spans="1:7" s="8" customFormat="1" x14ac:dyDescent="0.3">
      <c r="A262" s="6"/>
      <c r="B262" s="6"/>
      <c r="C262" s="6"/>
      <c r="D262" s="6"/>
      <c r="E262" s="241"/>
      <c r="F262" s="241"/>
      <c r="G262" s="32"/>
    </row>
    <row r="263" spans="1:7" s="8" customFormat="1" x14ac:dyDescent="0.3">
      <c r="A263" s="6"/>
      <c r="B263" s="6"/>
      <c r="C263" s="6"/>
      <c r="D263" s="6"/>
      <c r="E263" s="241"/>
      <c r="F263" s="241"/>
      <c r="G263" s="32"/>
    </row>
    <row r="264" spans="1:7" s="8" customFormat="1" x14ac:dyDescent="0.3">
      <c r="A264" s="6"/>
      <c r="B264" s="6"/>
      <c r="C264" s="6"/>
      <c r="D264" s="6"/>
      <c r="E264" s="241"/>
      <c r="F264" s="241"/>
      <c r="G264" s="32"/>
    </row>
    <row r="265" spans="1:7" s="8" customFormat="1" x14ac:dyDescent="0.3">
      <c r="A265" s="6"/>
      <c r="B265" s="6"/>
      <c r="C265" s="6"/>
      <c r="D265" s="6"/>
      <c r="E265" s="241"/>
      <c r="F265" s="241"/>
      <c r="G265" s="32"/>
    </row>
    <row r="266" spans="1:7" s="8" customFormat="1" x14ac:dyDescent="0.3">
      <c r="A266" s="6"/>
      <c r="B266" s="6"/>
      <c r="C266" s="6"/>
      <c r="D266" s="6"/>
      <c r="E266" s="241"/>
      <c r="F266" s="241"/>
      <c r="G266" s="32"/>
    </row>
    <row r="267" spans="1:7" s="8" customFormat="1" x14ac:dyDescent="0.3">
      <c r="A267" s="6"/>
      <c r="B267" s="6"/>
      <c r="C267" s="6"/>
      <c r="D267" s="6"/>
      <c r="E267" s="241"/>
      <c r="F267" s="241"/>
      <c r="G267" s="32"/>
    </row>
    <row r="268" spans="1:7" s="8" customFormat="1" x14ac:dyDescent="0.3">
      <c r="A268" s="6"/>
      <c r="B268" s="6"/>
      <c r="C268" s="6"/>
      <c r="D268" s="6"/>
      <c r="E268" s="241"/>
      <c r="F268" s="241"/>
      <c r="G268" s="32"/>
    </row>
    <row r="269" spans="1:7" s="8" customFormat="1" x14ac:dyDescent="0.3">
      <c r="A269" s="6"/>
      <c r="B269" s="6"/>
      <c r="C269" s="6"/>
      <c r="D269" s="6"/>
      <c r="E269" s="241"/>
      <c r="F269" s="241"/>
      <c r="G269" s="32"/>
    </row>
    <row r="270" spans="1:7" s="8" customFormat="1" x14ac:dyDescent="0.3">
      <c r="A270" s="6"/>
      <c r="B270" s="6"/>
      <c r="C270" s="6"/>
      <c r="D270" s="6"/>
      <c r="E270" s="241"/>
      <c r="F270" s="241"/>
      <c r="G270" s="32"/>
    </row>
    <row r="271" spans="1:7" s="8" customFormat="1" x14ac:dyDescent="0.3">
      <c r="A271" s="6"/>
      <c r="B271" s="6"/>
      <c r="C271" s="6"/>
      <c r="D271" s="6"/>
      <c r="E271" s="241"/>
      <c r="F271" s="241"/>
      <c r="G271" s="32"/>
    </row>
    <row r="272" spans="1:7" s="8" customFormat="1" x14ac:dyDescent="0.3">
      <c r="A272" s="6"/>
      <c r="B272" s="6"/>
      <c r="C272" s="6"/>
      <c r="D272" s="6"/>
      <c r="E272" s="241"/>
      <c r="F272" s="241"/>
      <c r="G272" s="32"/>
    </row>
    <row r="273" spans="1:7" s="8" customFormat="1" x14ac:dyDescent="0.3">
      <c r="A273" s="6"/>
      <c r="B273" s="6"/>
      <c r="C273" s="6"/>
      <c r="D273" s="6"/>
      <c r="E273" s="241"/>
      <c r="F273" s="241"/>
      <c r="G273" s="32"/>
    </row>
    <row r="274" spans="1:7" s="8" customFormat="1" x14ac:dyDescent="0.3">
      <c r="A274" s="6"/>
      <c r="B274" s="6"/>
      <c r="C274" s="6"/>
      <c r="D274" s="6"/>
      <c r="E274" s="241"/>
      <c r="F274" s="241"/>
      <c r="G274" s="32"/>
    </row>
    <row r="275" spans="1:7" s="8" customFormat="1" x14ac:dyDescent="0.3">
      <c r="A275" s="6"/>
      <c r="B275" s="6"/>
      <c r="C275" s="6"/>
      <c r="D275" s="6"/>
      <c r="E275" s="241"/>
      <c r="F275" s="241"/>
      <c r="G275" s="32"/>
    </row>
    <row r="276" spans="1:7" s="8" customFormat="1" x14ac:dyDescent="0.3">
      <c r="A276" s="6"/>
      <c r="B276" s="6"/>
      <c r="C276" s="6"/>
      <c r="D276" s="6"/>
      <c r="E276" s="241"/>
      <c r="F276" s="241"/>
      <c r="G276" s="32"/>
    </row>
    <row r="277" spans="1:7" s="8" customFormat="1" x14ac:dyDescent="0.3">
      <c r="A277" s="6"/>
      <c r="B277" s="6"/>
      <c r="C277" s="6"/>
      <c r="D277" s="6"/>
      <c r="E277" s="241"/>
      <c r="F277" s="241"/>
      <c r="G277" s="32"/>
    </row>
    <row r="278" spans="1:7" s="8" customFormat="1" x14ac:dyDescent="0.3">
      <c r="A278" s="6"/>
      <c r="B278" s="6"/>
      <c r="C278" s="6"/>
      <c r="D278" s="6"/>
      <c r="E278" s="241"/>
      <c r="F278" s="241"/>
      <c r="G278" s="32"/>
    </row>
    <row r="279" spans="1:7" s="8" customFormat="1" x14ac:dyDescent="0.3">
      <c r="A279" s="6"/>
      <c r="B279" s="6"/>
      <c r="C279" s="6"/>
      <c r="D279" s="6"/>
      <c r="E279" s="241"/>
      <c r="F279" s="241"/>
      <c r="G279" s="32"/>
    </row>
    <row r="280" spans="1:7" s="8" customFormat="1" x14ac:dyDescent="0.3">
      <c r="A280" s="6"/>
      <c r="B280" s="6"/>
      <c r="C280" s="6"/>
      <c r="D280" s="6"/>
      <c r="E280" s="241"/>
      <c r="F280" s="241"/>
      <c r="G280" s="32"/>
    </row>
    <row r="281" spans="1:7" s="8" customFormat="1" x14ac:dyDescent="0.3">
      <c r="A281" s="6"/>
      <c r="B281" s="6"/>
      <c r="C281" s="6"/>
      <c r="D281" s="6"/>
      <c r="E281" s="241"/>
      <c r="F281" s="241"/>
      <c r="G281" s="32"/>
    </row>
    <row r="282" spans="1:7" s="8" customFormat="1" x14ac:dyDescent="0.3">
      <c r="A282" s="6"/>
      <c r="B282" s="6"/>
      <c r="C282" s="6"/>
      <c r="D282" s="6"/>
      <c r="E282" s="241"/>
      <c r="F282" s="241"/>
      <c r="G282" s="32"/>
    </row>
    <row r="283" spans="1:7" s="8" customFormat="1" x14ac:dyDescent="0.3">
      <c r="A283" s="6"/>
      <c r="B283" s="6"/>
      <c r="C283" s="6"/>
      <c r="D283" s="6"/>
      <c r="E283" s="241"/>
      <c r="F283" s="241"/>
      <c r="G283" s="32"/>
    </row>
    <row r="284" spans="1:7" s="8" customFormat="1" x14ac:dyDescent="0.3">
      <c r="A284" s="6"/>
      <c r="B284" s="6"/>
      <c r="C284" s="6"/>
      <c r="D284" s="6"/>
      <c r="E284" s="241"/>
      <c r="F284" s="241"/>
      <c r="G284" s="32"/>
    </row>
    <row r="285" spans="1:7" s="8" customFormat="1" x14ac:dyDescent="0.3">
      <c r="A285" s="6"/>
      <c r="B285" s="6"/>
      <c r="C285" s="6"/>
      <c r="D285" s="6"/>
      <c r="E285" s="241"/>
      <c r="F285" s="241"/>
      <c r="G285" s="32"/>
    </row>
    <row r="286" spans="1:7" s="8" customFormat="1" x14ac:dyDescent="0.3">
      <c r="A286" s="6"/>
      <c r="B286" s="6"/>
      <c r="C286" s="6"/>
      <c r="D286" s="6"/>
      <c r="E286" s="241"/>
      <c r="F286" s="241"/>
      <c r="G286" s="32"/>
    </row>
    <row r="287" spans="1:7" s="8" customFormat="1" x14ac:dyDescent="0.3">
      <c r="A287" s="6"/>
      <c r="B287" s="6"/>
      <c r="C287" s="6"/>
      <c r="D287" s="6"/>
      <c r="E287" s="6"/>
      <c r="F287" s="6"/>
      <c r="G287" s="32"/>
    </row>
    <row r="288" spans="1:7" s="8" customFormat="1" x14ac:dyDescent="0.3">
      <c r="A288" s="6"/>
      <c r="B288" s="6"/>
      <c r="C288" s="6"/>
      <c r="D288" s="6"/>
      <c r="E288" s="6"/>
      <c r="F288" s="6"/>
      <c r="G288" s="32"/>
    </row>
    <row r="289" spans="1:7" s="8" customFormat="1" x14ac:dyDescent="0.3">
      <c r="A289" s="6"/>
      <c r="B289" s="6"/>
      <c r="C289" s="6"/>
      <c r="D289" s="6"/>
      <c r="E289" s="6"/>
      <c r="F289" s="6"/>
      <c r="G289" s="32"/>
    </row>
    <row r="290" spans="1:7" s="8" customFormat="1" x14ac:dyDescent="0.3">
      <c r="A290" s="6"/>
      <c r="B290" s="6"/>
      <c r="C290" s="6"/>
      <c r="D290" s="6"/>
      <c r="E290" s="6"/>
      <c r="F290" s="6"/>
      <c r="G290" s="32"/>
    </row>
    <row r="291" spans="1:7" s="8" customFormat="1" x14ac:dyDescent="0.3">
      <c r="A291" s="6"/>
      <c r="B291" s="6"/>
      <c r="C291" s="6"/>
      <c r="D291" s="6"/>
      <c r="E291" s="6"/>
      <c r="F291" s="6"/>
      <c r="G291" s="32"/>
    </row>
    <row r="292" spans="1:7" s="8" customFormat="1" x14ac:dyDescent="0.3">
      <c r="A292" s="6"/>
      <c r="B292" s="6"/>
      <c r="C292" s="6"/>
      <c r="D292" s="6"/>
      <c r="E292" s="6"/>
      <c r="F292" s="6"/>
      <c r="G292" s="32"/>
    </row>
    <row r="293" spans="1:7" s="8" customFormat="1" x14ac:dyDescent="0.3">
      <c r="A293" s="6"/>
      <c r="B293" s="6"/>
      <c r="C293" s="6"/>
      <c r="D293" s="6"/>
      <c r="E293" s="6"/>
      <c r="F293" s="6"/>
      <c r="G293" s="32"/>
    </row>
    <row r="294" spans="1:7" s="8" customFormat="1" x14ac:dyDescent="0.3">
      <c r="A294" s="6"/>
      <c r="B294" s="6"/>
      <c r="C294" s="6"/>
      <c r="D294" s="6"/>
      <c r="E294" s="6"/>
      <c r="F294" s="6"/>
      <c r="G294" s="32"/>
    </row>
    <row r="295" spans="1:7" s="8" customFormat="1" x14ac:dyDescent="0.3">
      <c r="A295" s="6"/>
      <c r="B295" s="6"/>
      <c r="C295" s="6"/>
      <c r="D295" s="6"/>
      <c r="E295" s="6"/>
      <c r="F295" s="6"/>
      <c r="G295" s="32"/>
    </row>
    <row r="296" spans="1:7" s="8" customFormat="1" x14ac:dyDescent="0.3">
      <c r="A296" s="6"/>
      <c r="B296" s="6"/>
      <c r="C296" s="6"/>
      <c r="D296" s="6"/>
      <c r="E296" s="6"/>
      <c r="F296" s="6"/>
      <c r="G296" s="32"/>
    </row>
    <row r="297" spans="1:7" s="8" customFormat="1" x14ac:dyDescent="0.3">
      <c r="A297" s="6"/>
      <c r="B297" s="6"/>
      <c r="C297" s="6"/>
      <c r="D297" s="6"/>
      <c r="E297" s="6"/>
      <c r="F297" s="6"/>
      <c r="G297" s="32"/>
    </row>
    <row r="298" spans="1:7" s="8" customFormat="1" x14ac:dyDescent="0.3">
      <c r="A298" s="6"/>
      <c r="B298" s="6"/>
      <c r="C298" s="6"/>
      <c r="D298" s="6"/>
      <c r="E298" s="6"/>
      <c r="F298" s="6"/>
      <c r="G298" s="32"/>
    </row>
    <row r="299" spans="1:7" s="8" customFormat="1" x14ac:dyDescent="0.3">
      <c r="A299" s="6"/>
      <c r="B299" s="6"/>
      <c r="C299" s="6"/>
      <c r="D299" s="6"/>
      <c r="E299" s="6"/>
      <c r="F299" s="6"/>
      <c r="G299" s="32"/>
    </row>
    <row r="300" spans="1:7" s="8" customFormat="1" x14ac:dyDescent="0.3">
      <c r="A300" s="6"/>
      <c r="B300" s="6"/>
      <c r="C300" s="6"/>
      <c r="D300" s="6"/>
      <c r="E300" s="6"/>
      <c r="F300" s="6"/>
      <c r="G300" s="32"/>
    </row>
    <row r="301" spans="1:7" s="8" customFormat="1" x14ac:dyDescent="0.3">
      <c r="A301" s="6"/>
      <c r="B301" s="6"/>
      <c r="C301" s="6"/>
      <c r="D301" s="6"/>
      <c r="E301" s="6"/>
      <c r="F301" s="6"/>
      <c r="G301" s="32"/>
    </row>
    <row r="302" spans="1:7" s="8" customFormat="1" x14ac:dyDescent="0.3">
      <c r="A302" s="6"/>
      <c r="B302" s="6"/>
      <c r="C302" s="6"/>
      <c r="D302" s="6"/>
      <c r="E302" s="6"/>
      <c r="F302" s="6"/>
      <c r="G302" s="32"/>
    </row>
    <row r="303" spans="1:7" s="8" customFormat="1" x14ac:dyDescent="0.3">
      <c r="A303" s="6"/>
      <c r="B303" s="6"/>
      <c r="C303" s="6"/>
      <c r="D303" s="6"/>
      <c r="E303" s="6"/>
      <c r="F303" s="6"/>
      <c r="G303" s="32"/>
    </row>
    <row r="304" spans="1:7" s="8" customFormat="1" x14ac:dyDescent="0.3">
      <c r="A304" s="6"/>
      <c r="B304" s="6"/>
      <c r="C304" s="6"/>
      <c r="D304" s="6"/>
      <c r="E304" s="6"/>
      <c r="F304" s="6"/>
      <c r="G304" s="32"/>
    </row>
    <row r="305" spans="1:7" s="8" customFormat="1" x14ac:dyDescent="0.3">
      <c r="A305" s="6"/>
      <c r="B305" s="6"/>
      <c r="C305" s="6"/>
      <c r="D305" s="6"/>
      <c r="E305" s="6"/>
      <c r="F305" s="6"/>
      <c r="G305" s="32"/>
    </row>
    <row r="306" spans="1:7" s="8" customFormat="1" x14ac:dyDescent="0.3">
      <c r="A306" s="6"/>
      <c r="B306" s="6"/>
      <c r="C306" s="6"/>
      <c r="D306" s="6"/>
      <c r="E306" s="6"/>
      <c r="F306" s="6"/>
      <c r="G306" s="32"/>
    </row>
    <row r="307" spans="1:7" s="8" customFormat="1" x14ac:dyDescent="0.3">
      <c r="A307" s="6"/>
      <c r="B307" s="6"/>
      <c r="C307" s="6"/>
      <c r="D307" s="6"/>
      <c r="E307" s="6"/>
      <c r="F307" s="6"/>
      <c r="G307" s="32"/>
    </row>
    <row r="308" spans="1:7" s="8" customFormat="1" x14ac:dyDescent="0.3">
      <c r="A308" s="6"/>
      <c r="B308" s="6"/>
      <c r="C308" s="6"/>
      <c r="D308" s="6"/>
      <c r="E308" s="6"/>
      <c r="F308" s="6"/>
      <c r="G308" s="32"/>
    </row>
    <row r="309" spans="1:7" s="8" customFormat="1" x14ac:dyDescent="0.3">
      <c r="A309" s="6"/>
      <c r="B309" s="6"/>
      <c r="C309" s="6"/>
      <c r="D309" s="6"/>
      <c r="E309" s="6"/>
      <c r="F309" s="6"/>
      <c r="G309" s="32"/>
    </row>
    <row r="310" spans="1:7" s="8" customFormat="1" x14ac:dyDescent="0.3">
      <c r="A310" s="6"/>
      <c r="B310" s="6"/>
      <c r="C310" s="6"/>
      <c r="D310" s="6"/>
      <c r="E310" s="6"/>
      <c r="F310" s="6"/>
      <c r="G310" s="32"/>
    </row>
    <row r="311" spans="1:7" s="8" customFormat="1" x14ac:dyDescent="0.3">
      <c r="A311" s="6"/>
      <c r="B311" s="6"/>
      <c r="C311" s="6"/>
      <c r="D311" s="6"/>
      <c r="E311" s="6"/>
      <c r="F311" s="6"/>
      <c r="G311" s="32"/>
    </row>
    <row r="312" spans="1:7" s="8" customFormat="1" x14ac:dyDescent="0.3">
      <c r="A312" s="6"/>
      <c r="B312" s="6"/>
      <c r="C312" s="6"/>
      <c r="D312" s="6"/>
      <c r="E312" s="6"/>
      <c r="F312" s="6"/>
      <c r="G312" s="32"/>
    </row>
    <row r="313" spans="1:7" s="8" customFormat="1" x14ac:dyDescent="0.3">
      <c r="A313" s="6"/>
      <c r="B313" s="6"/>
      <c r="C313" s="6"/>
      <c r="D313" s="6"/>
      <c r="E313" s="6"/>
      <c r="F313" s="6"/>
      <c r="G313" s="32"/>
    </row>
    <row r="314" spans="1:7" s="8" customFormat="1" x14ac:dyDescent="0.3">
      <c r="A314" s="6"/>
      <c r="B314" s="6"/>
      <c r="C314" s="6"/>
      <c r="D314" s="6"/>
      <c r="E314" s="6"/>
      <c r="F314" s="6"/>
      <c r="G314" s="32"/>
    </row>
    <row r="315" spans="1:7" s="8" customFormat="1" x14ac:dyDescent="0.3">
      <c r="A315" s="6"/>
      <c r="B315" s="6"/>
      <c r="C315" s="6"/>
      <c r="D315" s="6"/>
      <c r="E315" s="6"/>
      <c r="F315" s="6"/>
      <c r="G315" s="32"/>
    </row>
    <row r="316" spans="1:7" s="8" customFormat="1" x14ac:dyDescent="0.3">
      <c r="A316" s="6"/>
      <c r="B316" s="6"/>
      <c r="C316" s="6"/>
      <c r="D316" s="6"/>
      <c r="E316" s="6"/>
      <c r="F316" s="6"/>
      <c r="G316" s="32"/>
    </row>
    <row r="317" spans="1:7" s="8" customFormat="1" x14ac:dyDescent="0.3">
      <c r="A317" s="6"/>
      <c r="B317" s="6"/>
      <c r="C317" s="6"/>
      <c r="D317" s="6"/>
      <c r="E317" s="6"/>
      <c r="F317" s="6"/>
      <c r="G317" s="32"/>
    </row>
    <row r="318" spans="1:7" s="8" customFormat="1" x14ac:dyDescent="0.3">
      <c r="A318" s="6"/>
      <c r="B318" s="6"/>
      <c r="C318" s="6"/>
      <c r="D318" s="6"/>
      <c r="E318" s="6"/>
      <c r="F318" s="6"/>
      <c r="G318" s="32"/>
    </row>
    <row r="319" spans="1:7" s="8" customFormat="1" x14ac:dyDescent="0.3">
      <c r="A319" s="6"/>
      <c r="B319" s="6"/>
      <c r="C319" s="6"/>
      <c r="D319" s="6"/>
      <c r="E319" s="6"/>
      <c r="F319" s="6"/>
      <c r="G319" s="32"/>
    </row>
    <row r="320" spans="1:7" s="8" customFormat="1" x14ac:dyDescent="0.3">
      <c r="A320" s="6"/>
      <c r="B320" s="6"/>
      <c r="C320" s="6"/>
      <c r="D320" s="6"/>
      <c r="E320" s="6"/>
      <c r="F320" s="6"/>
      <c r="G320" s="32"/>
    </row>
    <row r="321" spans="1:7" s="8" customFormat="1" x14ac:dyDescent="0.3">
      <c r="A321" s="6"/>
      <c r="B321" s="6"/>
      <c r="C321" s="6"/>
      <c r="D321" s="6"/>
      <c r="E321" s="6"/>
      <c r="F321" s="6"/>
      <c r="G321" s="32"/>
    </row>
    <row r="322" spans="1:7" s="8" customFormat="1" x14ac:dyDescent="0.3">
      <c r="A322" s="6"/>
      <c r="B322" s="6"/>
      <c r="C322" s="6"/>
      <c r="D322" s="6"/>
      <c r="E322" s="6"/>
      <c r="F322" s="6"/>
      <c r="G322" s="32"/>
    </row>
    <row r="323" spans="1:7" s="8" customFormat="1" x14ac:dyDescent="0.3">
      <c r="A323" s="6"/>
      <c r="B323" s="6"/>
      <c r="C323" s="6"/>
      <c r="D323" s="6"/>
      <c r="E323" s="6"/>
      <c r="F323" s="6"/>
      <c r="G323" s="32"/>
    </row>
    <row r="324" spans="1:7" s="8" customFormat="1" x14ac:dyDescent="0.3">
      <c r="A324" s="6"/>
      <c r="B324" s="6"/>
      <c r="C324" s="6"/>
      <c r="D324" s="6"/>
      <c r="E324" s="6"/>
      <c r="F324" s="6"/>
      <c r="G324" s="32"/>
    </row>
    <row r="325" spans="1:7" s="8" customFormat="1" x14ac:dyDescent="0.3">
      <c r="A325" s="6"/>
      <c r="B325" s="6"/>
      <c r="C325" s="6"/>
      <c r="D325" s="6"/>
      <c r="E325" s="6"/>
      <c r="F325" s="6"/>
      <c r="G325" s="32"/>
    </row>
    <row r="326" spans="1:7" s="8" customFormat="1" x14ac:dyDescent="0.3">
      <c r="A326" s="6"/>
      <c r="B326" s="6"/>
      <c r="C326" s="6"/>
      <c r="D326" s="6"/>
      <c r="E326" s="6"/>
      <c r="F326" s="6"/>
      <c r="G326" s="32"/>
    </row>
    <row r="327" spans="1:7" s="8" customFormat="1" x14ac:dyDescent="0.3">
      <c r="A327" s="6"/>
      <c r="B327" s="6"/>
      <c r="C327" s="6"/>
      <c r="D327" s="6"/>
      <c r="E327" s="6"/>
      <c r="F327" s="6"/>
      <c r="G327" s="32"/>
    </row>
    <row r="328" spans="1:7" s="8" customFormat="1" x14ac:dyDescent="0.3">
      <c r="A328" s="6"/>
      <c r="B328" s="6"/>
      <c r="C328" s="6"/>
      <c r="D328" s="6"/>
      <c r="E328" s="6"/>
      <c r="F328" s="6"/>
      <c r="G328" s="32"/>
    </row>
    <row r="329" spans="1:7" s="8" customFormat="1" x14ac:dyDescent="0.3">
      <c r="A329" s="6"/>
      <c r="B329" s="6"/>
      <c r="C329" s="6"/>
      <c r="D329" s="6"/>
      <c r="E329" s="6"/>
      <c r="F329" s="6"/>
      <c r="G329" s="32"/>
    </row>
    <row r="330" spans="1:7" s="8" customFormat="1" x14ac:dyDescent="0.3">
      <c r="A330" s="6"/>
      <c r="B330" s="6"/>
      <c r="C330" s="6"/>
      <c r="D330" s="6"/>
      <c r="E330" s="6"/>
      <c r="F330" s="6"/>
      <c r="G330" s="32"/>
    </row>
    <row r="331" spans="1:7" s="8" customFormat="1" x14ac:dyDescent="0.3">
      <c r="A331" s="6"/>
      <c r="B331" s="6"/>
      <c r="C331" s="6"/>
      <c r="D331" s="6"/>
      <c r="E331" s="6"/>
      <c r="F331" s="6"/>
      <c r="G331" s="32"/>
    </row>
    <row r="332" spans="1:7" s="8" customFormat="1" x14ac:dyDescent="0.3">
      <c r="A332" s="6"/>
      <c r="B332" s="6"/>
      <c r="C332" s="6"/>
      <c r="D332" s="6"/>
      <c r="E332" s="6"/>
      <c r="F332" s="6"/>
      <c r="G332" s="32"/>
    </row>
    <row r="333" spans="1:7" s="8" customFormat="1" x14ac:dyDescent="0.3">
      <c r="A333" s="6"/>
      <c r="B333" s="6"/>
      <c r="C333" s="6"/>
      <c r="D333" s="6"/>
      <c r="E333" s="6"/>
      <c r="F333" s="6"/>
      <c r="G333" s="32"/>
    </row>
    <row r="334" spans="1:7" s="8" customFormat="1" x14ac:dyDescent="0.3">
      <c r="A334" s="6"/>
      <c r="B334" s="6"/>
      <c r="C334" s="6"/>
      <c r="D334" s="6"/>
      <c r="E334" s="6"/>
      <c r="F334" s="6"/>
      <c r="G334" s="32"/>
    </row>
    <row r="335" spans="1:7" s="8" customFormat="1" x14ac:dyDescent="0.3">
      <c r="A335" s="6"/>
      <c r="B335" s="6"/>
      <c r="C335" s="6"/>
      <c r="D335" s="6"/>
      <c r="E335" s="6"/>
      <c r="F335" s="6"/>
      <c r="G335" s="32"/>
    </row>
    <row r="336" spans="1:7" s="8" customFormat="1" x14ac:dyDescent="0.3">
      <c r="A336" s="6"/>
      <c r="B336" s="6"/>
      <c r="C336" s="6"/>
      <c r="D336" s="6"/>
      <c r="E336" s="6"/>
      <c r="F336" s="6"/>
      <c r="G336" s="32"/>
    </row>
    <row r="337" spans="1:7" s="8" customFormat="1" x14ac:dyDescent="0.3">
      <c r="A337" s="6"/>
      <c r="B337" s="6"/>
      <c r="C337" s="6"/>
      <c r="D337" s="6"/>
      <c r="E337" s="6"/>
      <c r="F337" s="6"/>
      <c r="G337" s="228"/>
    </row>
    <row r="338" spans="1:7" s="8" customFormat="1" x14ac:dyDescent="0.3">
      <c r="A338" s="6"/>
      <c r="B338" s="6"/>
      <c r="C338" s="6"/>
      <c r="D338" s="6"/>
      <c r="E338" s="6"/>
      <c r="F338" s="6"/>
      <c r="G338" s="228"/>
    </row>
    <row r="339" spans="1:7" s="8" customFormat="1" x14ac:dyDescent="0.3">
      <c r="A339" s="6"/>
      <c r="B339" s="6"/>
      <c r="C339" s="6"/>
      <c r="D339" s="6"/>
      <c r="E339" s="6"/>
      <c r="F339" s="6"/>
      <c r="G339" s="228"/>
    </row>
    <row r="340" spans="1:7" s="8" customFormat="1" x14ac:dyDescent="0.3">
      <c r="A340" s="6"/>
      <c r="B340" s="6"/>
      <c r="C340" s="6"/>
      <c r="D340" s="6"/>
      <c r="E340" s="6"/>
      <c r="F340" s="6"/>
      <c r="G340" s="228"/>
    </row>
    <row r="341" spans="1:7" s="8" customFormat="1" x14ac:dyDescent="0.3">
      <c r="A341" s="6"/>
      <c r="B341" s="6"/>
      <c r="C341" s="6"/>
      <c r="D341" s="6"/>
      <c r="E341" s="6"/>
      <c r="F341" s="6"/>
      <c r="G341" s="228"/>
    </row>
    <row r="342" spans="1:7" s="8" customFormat="1" x14ac:dyDescent="0.3">
      <c r="A342" s="6"/>
      <c r="B342" s="6"/>
      <c r="C342" s="6"/>
      <c r="D342" s="6"/>
      <c r="E342" s="6"/>
      <c r="F342" s="6"/>
      <c r="G342" s="228"/>
    </row>
    <row r="343" spans="1:7" s="8" customFormat="1" x14ac:dyDescent="0.3">
      <c r="A343" s="6"/>
      <c r="B343" s="6"/>
      <c r="C343" s="6"/>
      <c r="D343" s="6"/>
      <c r="E343" s="6"/>
      <c r="F343" s="6"/>
      <c r="G343" s="228"/>
    </row>
    <row r="344" spans="1:7" s="8" customFormat="1" x14ac:dyDescent="0.3">
      <c r="A344" s="6"/>
      <c r="B344" s="6"/>
      <c r="C344" s="6"/>
      <c r="D344" s="6"/>
      <c r="E344" s="6"/>
      <c r="F344" s="6"/>
      <c r="G344" s="228"/>
    </row>
    <row r="345" spans="1:7" s="8" customFormat="1" x14ac:dyDescent="0.3">
      <c r="A345" s="6"/>
      <c r="B345" s="6"/>
      <c r="C345" s="6"/>
      <c r="D345" s="6"/>
      <c r="E345" s="6"/>
      <c r="F345" s="6"/>
      <c r="G345" s="228"/>
    </row>
    <row r="346" spans="1:7" s="8" customFormat="1" x14ac:dyDescent="0.3">
      <c r="A346" s="6"/>
      <c r="B346" s="6"/>
      <c r="C346" s="6"/>
      <c r="D346" s="6"/>
      <c r="E346" s="6"/>
      <c r="F346" s="6"/>
      <c r="G346" s="228"/>
    </row>
    <row r="347" spans="1:7" s="8" customFormat="1" x14ac:dyDescent="0.3">
      <c r="A347" s="6"/>
      <c r="B347" s="6"/>
      <c r="C347" s="6"/>
      <c r="D347" s="6"/>
      <c r="E347" s="6"/>
      <c r="F347" s="6"/>
      <c r="G347" s="228"/>
    </row>
    <row r="348" spans="1:7" s="8" customFormat="1" x14ac:dyDescent="0.3">
      <c r="A348" s="6"/>
      <c r="B348" s="6"/>
      <c r="C348" s="6"/>
      <c r="D348" s="6"/>
      <c r="E348" s="6"/>
      <c r="F348" s="6"/>
      <c r="G348" s="228"/>
    </row>
    <row r="349" spans="1:7" s="8" customFormat="1" x14ac:dyDescent="0.3">
      <c r="A349" s="6"/>
      <c r="B349" s="6"/>
      <c r="C349" s="6"/>
      <c r="D349" s="6"/>
      <c r="E349" s="6"/>
      <c r="F349" s="6"/>
      <c r="G349" s="228"/>
    </row>
    <row r="350" spans="1:7" s="8" customFormat="1" x14ac:dyDescent="0.3">
      <c r="A350" s="6"/>
      <c r="B350" s="6"/>
      <c r="C350" s="6"/>
      <c r="D350" s="6"/>
      <c r="E350" s="6"/>
      <c r="F350" s="6"/>
      <c r="G350" s="228"/>
    </row>
    <row r="351" spans="1:7" s="8" customFormat="1" x14ac:dyDescent="0.3">
      <c r="A351" s="6"/>
      <c r="B351" s="6"/>
      <c r="C351" s="6"/>
      <c r="D351" s="6"/>
      <c r="E351" s="6"/>
      <c r="F351" s="6"/>
      <c r="G351" s="228"/>
    </row>
    <row r="352" spans="1:7" s="8" customFormat="1" x14ac:dyDescent="0.3">
      <c r="A352" s="6"/>
      <c r="B352" s="6"/>
      <c r="C352" s="6"/>
      <c r="D352" s="6"/>
      <c r="E352" s="6"/>
      <c r="F352" s="6"/>
      <c r="G352" s="228"/>
    </row>
    <row r="353" spans="1:7" s="8" customFormat="1" x14ac:dyDescent="0.3">
      <c r="A353" s="6"/>
      <c r="B353" s="6"/>
      <c r="C353" s="6"/>
      <c r="D353" s="6"/>
      <c r="E353" s="6"/>
      <c r="F353" s="6"/>
      <c r="G353" s="228"/>
    </row>
    <row r="354" spans="1:7" s="8" customFormat="1" x14ac:dyDescent="0.3">
      <c r="A354" s="6"/>
      <c r="B354" s="6"/>
      <c r="C354" s="6"/>
      <c r="D354" s="6"/>
      <c r="E354" s="6"/>
      <c r="F354" s="6"/>
      <c r="G354" s="228"/>
    </row>
    <row r="355" spans="1:7" s="8" customFormat="1" x14ac:dyDescent="0.3">
      <c r="A355" s="6"/>
      <c r="B355" s="6"/>
      <c r="C355" s="6"/>
      <c r="D355" s="6"/>
      <c r="E355" s="6"/>
      <c r="F355" s="6"/>
      <c r="G355" s="228"/>
    </row>
    <row r="356" spans="1:7" s="8" customFormat="1" x14ac:dyDescent="0.3">
      <c r="A356" s="6"/>
      <c r="B356" s="6"/>
      <c r="C356" s="6"/>
      <c r="D356" s="6"/>
      <c r="E356" s="6"/>
      <c r="F356" s="6"/>
      <c r="G356" s="228"/>
    </row>
    <row r="357" spans="1:7" s="8" customFormat="1" x14ac:dyDescent="0.3">
      <c r="A357" s="6"/>
      <c r="B357" s="6"/>
      <c r="C357" s="6"/>
      <c r="D357" s="6"/>
      <c r="E357" s="6"/>
      <c r="F357" s="6"/>
      <c r="G357" s="228"/>
    </row>
    <row r="358" spans="1:7" s="8" customFormat="1" x14ac:dyDescent="0.3">
      <c r="A358" s="6"/>
      <c r="B358" s="6"/>
      <c r="C358" s="6"/>
      <c r="D358" s="6"/>
      <c r="E358" s="6"/>
      <c r="F358" s="6"/>
      <c r="G358" s="228"/>
    </row>
    <row r="359" spans="1:7" s="8" customFormat="1" x14ac:dyDescent="0.3">
      <c r="A359" s="6"/>
      <c r="B359" s="6"/>
      <c r="C359" s="6"/>
      <c r="D359" s="6"/>
      <c r="E359" s="6"/>
      <c r="F359" s="6"/>
      <c r="G359" s="228"/>
    </row>
    <row r="360" spans="1:7" s="8" customFormat="1" x14ac:dyDescent="0.3">
      <c r="A360" s="6"/>
      <c r="B360" s="6"/>
      <c r="C360" s="6"/>
      <c r="D360" s="6"/>
      <c r="E360" s="6"/>
      <c r="F360" s="6"/>
      <c r="G360" s="228"/>
    </row>
    <row r="361" spans="1:7" s="8" customFormat="1" x14ac:dyDescent="0.3">
      <c r="A361" s="6"/>
      <c r="B361" s="6"/>
      <c r="C361" s="6"/>
      <c r="D361" s="6"/>
      <c r="E361" s="6"/>
      <c r="F361" s="6"/>
      <c r="G361" s="228"/>
    </row>
    <row r="362" spans="1:7" s="8" customFormat="1" x14ac:dyDescent="0.3">
      <c r="A362" s="6"/>
      <c r="B362" s="6"/>
      <c r="C362" s="6"/>
      <c r="D362" s="6"/>
      <c r="E362" s="6"/>
      <c r="F362" s="6"/>
      <c r="G362" s="228"/>
    </row>
    <row r="363" spans="1:7" s="8" customFormat="1" x14ac:dyDescent="0.3">
      <c r="A363" s="6"/>
      <c r="B363" s="6"/>
      <c r="C363" s="6"/>
      <c r="D363" s="6"/>
      <c r="E363" s="6"/>
      <c r="F363" s="6"/>
      <c r="G363" s="228"/>
    </row>
    <row r="364" spans="1:7" s="8" customFormat="1" x14ac:dyDescent="0.3">
      <c r="A364" s="6"/>
      <c r="B364" s="6"/>
      <c r="C364" s="6"/>
      <c r="D364" s="6"/>
      <c r="E364" s="6"/>
      <c r="F364" s="6"/>
      <c r="G364" s="228"/>
    </row>
    <row r="365" spans="1:7" s="8" customFormat="1" x14ac:dyDescent="0.3">
      <c r="A365" s="6"/>
      <c r="B365" s="6"/>
      <c r="C365" s="6"/>
      <c r="D365" s="6"/>
      <c r="E365" s="6"/>
      <c r="F365" s="6"/>
      <c r="G365" s="228"/>
    </row>
    <row r="366" spans="1:7" s="8" customFormat="1" x14ac:dyDescent="0.3">
      <c r="A366" s="6"/>
      <c r="B366" s="6"/>
      <c r="C366" s="6"/>
      <c r="D366" s="6"/>
      <c r="E366" s="6"/>
      <c r="F366" s="6"/>
      <c r="G366" s="228"/>
    </row>
    <row r="367" spans="1:7" s="8" customFormat="1" x14ac:dyDescent="0.3">
      <c r="A367" s="6"/>
      <c r="B367" s="6"/>
      <c r="C367" s="6"/>
      <c r="D367" s="6"/>
      <c r="E367" s="6"/>
      <c r="F367" s="6"/>
      <c r="G367" s="228"/>
    </row>
    <row r="368" spans="1:7" s="8" customFormat="1" x14ac:dyDescent="0.3">
      <c r="A368" s="6"/>
      <c r="B368" s="6"/>
      <c r="C368" s="6"/>
      <c r="D368" s="6"/>
      <c r="E368" s="6"/>
      <c r="F368" s="6"/>
      <c r="G368" s="228"/>
    </row>
    <row r="369" spans="1:7" s="8" customFormat="1" x14ac:dyDescent="0.3">
      <c r="A369" s="6"/>
      <c r="B369" s="6"/>
      <c r="C369" s="6"/>
      <c r="D369" s="6"/>
      <c r="E369" s="6"/>
      <c r="F369" s="6"/>
      <c r="G369" s="228"/>
    </row>
    <row r="370" spans="1:7" s="8" customFormat="1" x14ac:dyDescent="0.3">
      <c r="A370" s="6"/>
      <c r="B370" s="6"/>
      <c r="C370" s="6"/>
      <c r="D370" s="6"/>
      <c r="E370" s="6"/>
      <c r="F370" s="6"/>
      <c r="G370" s="228"/>
    </row>
    <row r="371" spans="1:7" s="8" customFormat="1" x14ac:dyDescent="0.3">
      <c r="A371" s="6"/>
      <c r="B371" s="6"/>
      <c r="C371" s="6"/>
      <c r="D371" s="6"/>
      <c r="E371" s="6"/>
      <c r="F371" s="6"/>
      <c r="G371" s="228"/>
    </row>
    <row r="372" spans="1:7" s="8" customFormat="1" x14ac:dyDescent="0.3">
      <c r="A372" s="6"/>
      <c r="B372" s="6"/>
      <c r="C372" s="6"/>
      <c r="D372" s="6"/>
      <c r="E372" s="6"/>
      <c r="F372" s="6"/>
      <c r="G372" s="228"/>
    </row>
    <row r="373" spans="1:7" s="8" customFormat="1" x14ac:dyDescent="0.3">
      <c r="A373" s="6"/>
      <c r="B373" s="6"/>
      <c r="C373" s="6"/>
      <c r="D373" s="6"/>
      <c r="E373" s="6"/>
      <c r="F373" s="6"/>
      <c r="G373" s="228"/>
    </row>
    <row r="374" spans="1:7" s="8" customFormat="1" x14ac:dyDescent="0.3">
      <c r="A374" s="6"/>
      <c r="B374" s="6"/>
      <c r="C374" s="6"/>
      <c r="D374" s="6"/>
      <c r="E374" s="6"/>
      <c r="F374" s="6"/>
      <c r="G374" s="228"/>
    </row>
    <row r="375" spans="1:7" s="8" customFormat="1" x14ac:dyDescent="0.3">
      <c r="A375" s="6"/>
      <c r="B375" s="6"/>
      <c r="C375" s="6"/>
      <c r="D375" s="6"/>
      <c r="E375" s="6"/>
      <c r="F375" s="6"/>
      <c r="G375" s="228"/>
    </row>
    <row r="376" spans="1:7" s="8" customFormat="1" x14ac:dyDescent="0.3">
      <c r="A376" s="6"/>
      <c r="B376" s="6"/>
      <c r="C376" s="6"/>
      <c r="D376" s="6"/>
      <c r="E376" s="6"/>
      <c r="F376" s="6"/>
      <c r="G376" s="228"/>
    </row>
    <row r="377" spans="1:7" s="8" customFormat="1" x14ac:dyDescent="0.3">
      <c r="A377" s="6"/>
      <c r="B377" s="6"/>
      <c r="C377" s="6"/>
      <c r="D377" s="6"/>
      <c r="E377" s="6"/>
      <c r="F377" s="6"/>
      <c r="G377" s="228"/>
    </row>
    <row r="378" spans="1:7" s="8" customFormat="1" x14ac:dyDescent="0.3">
      <c r="A378" s="6"/>
      <c r="B378" s="6"/>
      <c r="C378" s="6"/>
      <c r="D378" s="6"/>
      <c r="E378" s="6"/>
      <c r="F378" s="6"/>
      <c r="G378" s="228"/>
    </row>
    <row r="379" spans="1:7" s="8" customFormat="1" x14ac:dyDescent="0.3">
      <c r="A379" s="6"/>
      <c r="B379" s="6"/>
      <c r="C379" s="6"/>
      <c r="D379" s="6"/>
      <c r="E379" s="6"/>
      <c r="F379" s="6"/>
      <c r="G379" s="228"/>
    </row>
    <row r="380" spans="1:7" s="8" customFormat="1" x14ac:dyDescent="0.3">
      <c r="A380" s="6"/>
      <c r="B380" s="6"/>
      <c r="C380" s="6"/>
      <c r="D380" s="6"/>
      <c r="E380" s="6"/>
      <c r="F380" s="6"/>
      <c r="G380" s="228"/>
    </row>
    <row r="381" spans="1:7" s="8" customFormat="1" x14ac:dyDescent="0.3">
      <c r="A381" s="6"/>
      <c r="B381" s="6"/>
      <c r="C381" s="6"/>
      <c r="D381" s="6"/>
      <c r="E381" s="6"/>
      <c r="F381" s="6"/>
      <c r="G381" s="228"/>
    </row>
    <row r="382" spans="1:7" s="8" customFormat="1" x14ac:dyDescent="0.3">
      <c r="A382" s="6"/>
      <c r="B382" s="6"/>
      <c r="C382" s="6"/>
      <c r="D382" s="6"/>
      <c r="E382" s="6"/>
      <c r="F382" s="6"/>
      <c r="G382" s="228"/>
    </row>
    <row r="383" spans="1:7" s="8" customFormat="1" x14ac:dyDescent="0.3">
      <c r="A383" s="6"/>
      <c r="B383" s="6"/>
      <c r="C383" s="6"/>
      <c r="D383" s="6"/>
      <c r="E383" s="6"/>
      <c r="F383" s="6"/>
      <c r="G383" s="228"/>
    </row>
    <row r="384" spans="1:7" s="8" customFormat="1" x14ac:dyDescent="0.3">
      <c r="A384" s="6"/>
      <c r="B384" s="6"/>
      <c r="C384" s="6"/>
      <c r="D384" s="6"/>
      <c r="E384" s="6"/>
      <c r="F384" s="6"/>
      <c r="G384" s="228"/>
    </row>
    <row r="385" spans="1:7" s="8" customFormat="1" x14ac:dyDescent="0.3">
      <c r="A385" s="6"/>
      <c r="B385" s="6"/>
      <c r="C385" s="6"/>
      <c r="D385" s="6"/>
      <c r="E385" s="6"/>
      <c r="F385" s="6"/>
      <c r="G385" s="228"/>
    </row>
    <row r="386" spans="1:7" s="8" customFormat="1" x14ac:dyDescent="0.3">
      <c r="A386" s="6"/>
      <c r="B386" s="6"/>
      <c r="C386" s="6"/>
      <c r="D386" s="6"/>
      <c r="E386" s="6"/>
      <c r="F386" s="6"/>
      <c r="G386" s="228"/>
    </row>
    <row r="387" spans="1:7" s="8" customFormat="1" x14ac:dyDescent="0.3">
      <c r="A387" s="6"/>
      <c r="B387" s="6"/>
      <c r="C387" s="6"/>
      <c r="D387" s="6"/>
      <c r="E387" s="6"/>
      <c r="F387" s="6"/>
      <c r="G387" s="228"/>
    </row>
  </sheetData>
  <mergeCells count="308">
    <mergeCell ref="B4:D4"/>
    <mergeCell ref="E5:F5"/>
    <mergeCell ref="E6:F6"/>
    <mergeCell ref="E7:F7"/>
    <mergeCell ref="E8:F8"/>
    <mergeCell ref="E9:F9"/>
    <mergeCell ref="B16:D16"/>
    <mergeCell ref="E17:F17"/>
    <mergeCell ref="E18:F18"/>
    <mergeCell ref="E19:F19"/>
    <mergeCell ref="E20:F20"/>
    <mergeCell ref="E21:F21"/>
    <mergeCell ref="E10:F10"/>
    <mergeCell ref="E11:F11"/>
    <mergeCell ref="E12:F12"/>
    <mergeCell ref="E13:F13"/>
    <mergeCell ref="E14:F14"/>
    <mergeCell ref="E15:F15"/>
    <mergeCell ref="B26:D26"/>
    <mergeCell ref="E26:F26"/>
    <mergeCell ref="B30:G30"/>
    <mergeCell ref="B32:D32"/>
    <mergeCell ref="E32:F32"/>
    <mergeCell ref="B33:D33"/>
    <mergeCell ref="E33:F33"/>
    <mergeCell ref="B22:D22"/>
    <mergeCell ref="E22:F22"/>
    <mergeCell ref="E23:F23"/>
    <mergeCell ref="B24:D24"/>
    <mergeCell ref="E24:F24"/>
    <mergeCell ref="B25:D25"/>
    <mergeCell ref="E25:F25"/>
    <mergeCell ref="B38:D38"/>
    <mergeCell ref="E38:F38"/>
    <mergeCell ref="B39:D39"/>
    <mergeCell ref="E39:F39"/>
    <mergeCell ref="B40:D40"/>
    <mergeCell ref="E40:F40"/>
    <mergeCell ref="B34:D34"/>
    <mergeCell ref="E34:F34"/>
    <mergeCell ref="B35:G35"/>
    <mergeCell ref="B36:G36"/>
    <mergeCell ref="B37:D37"/>
    <mergeCell ref="E37:F37"/>
    <mergeCell ref="B44:D44"/>
    <mergeCell ref="E44:F44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S422"/>
  <sheetViews>
    <sheetView showGridLines="0" view="pageBreakPreview" topLeftCell="A40" workbookViewId="0">
      <selection activeCell="B81" sqref="B81:E83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33203125" style="6" customWidth="1"/>
    <col min="5" max="5" width="15" style="6" customWidth="1"/>
    <col min="6" max="6" width="0.88671875" style="6" customWidth="1"/>
    <col min="7" max="7" width="1.5546875" style="7" customWidth="1"/>
    <col min="8" max="8" width="9.6640625" style="6" customWidth="1"/>
    <col min="9" max="9" width="14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3">
      <c r="B1" s="28"/>
      <c r="C1" s="28"/>
      <c r="D1" s="28"/>
      <c r="E1" s="29"/>
      <c r="F1" s="290"/>
      <c r="G1" s="290"/>
      <c r="H1" s="290"/>
      <c r="I1" s="30"/>
    </row>
    <row r="2" spans="1:19" x14ac:dyDescent="0.3">
      <c r="B2" s="28"/>
      <c r="C2" s="31"/>
      <c r="D2" s="97"/>
      <c r="E2" s="29"/>
      <c r="F2" s="290"/>
      <c r="G2" s="290"/>
      <c r="H2" s="290"/>
      <c r="I2" s="30"/>
    </row>
    <row r="3" spans="1:19" ht="6.75" customHeight="1" x14ac:dyDescent="0.3"/>
    <row r="4" spans="1:19" ht="5.25" customHeight="1" x14ac:dyDescent="0.3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3">
      <c r="A5" s="19"/>
      <c r="B5" s="19"/>
      <c r="C5" s="253" t="s">
        <v>117</v>
      </c>
      <c r="D5" s="253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3">
      <c r="B6" s="54" t="s">
        <v>77</v>
      </c>
      <c r="C6" s="54"/>
      <c r="D6" s="54"/>
      <c r="E6" s="249">
        <v>1590000</v>
      </c>
      <c r="F6" s="249"/>
      <c r="G6" s="255">
        <v>1</v>
      </c>
      <c r="H6" s="255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3">
      <c r="B7" s="54" t="s">
        <v>127</v>
      </c>
      <c r="C7" s="54"/>
      <c r="D7" s="54"/>
      <c r="E7" s="249">
        <v>1680000</v>
      </c>
      <c r="F7" s="249"/>
      <c r="G7" s="255">
        <v>1</v>
      </c>
      <c r="H7" s="255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3">
      <c r="B8" s="291" t="s">
        <v>83</v>
      </c>
      <c r="C8" s="291"/>
      <c r="D8" s="291"/>
      <c r="E8" s="246">
        <f>240000+90000+250000+150000</f>
        <v>730000</v>
      </c>
      <c r="F8" s="246"/>
      <c r="G8" s="258">
        <v>1</v>
      </c>
      <c r="H8" s="258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3">
      <c r="B9" s="291" t="s">
        <v>89</v>
      </c>
      <c r="C9" s="291"/>
      <c r="D9" s="291"/>
      <c r="E9" s="246">
        <v>855000</v>
      </c>
      <c r="F9" s="246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3">
      <c r="B10" s="291" t="s">
        <v>103</v>
      </c>
      <c r="C10" s="291"/>
      <c r="D10" s="291"/>
      <c r="E10" s="246">
        <v>150000</v>
      </c>
      <c r="F10" s="246"/>
      <c r="G10" s="258">
        <v>2</v>
      </c>
      <c r="H10" s="258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3">
      <c r="B11" s="26" t="s">
        <v>118</v>
      </c>
      <c r="C11" s="63"/>
      <c r="D11" s="63"/>
      <c r="E11" s="246">
        <v>50000</v>
      </c>
      <c r="F11" s="246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3">
      <c r="B12" s="256" t="s">
        <v>119</v>
      </c>
      <c r="C12" s="256"/>
      <c r="D12" s="256"/>
      <c r="E12" s="246">
        <v>65000</v>
      </c>
      <c r="F12" s="246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3">
      <c r="B13" s="256" t="s">
        <v>81</v>
      </c>
      <c r="C13" s="256"/>
      <c r="D13" s="256"/>
      <c r="E13" s="246">
        <v>95000</v>
      </c>
      <c r="F13" s="246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3">
      <c r="A14" s="21"/>
      <c r="B14" s="59" t="s">
        <v>128</v>
      </c>
      <c r="C14" s="59"/>
      <c r="E14" s="246">
        <v>550000</v>
      </c>
      <c r="F14" s="246"/>
      <c r="G14" s="255"/>
      <c r="H14" s="255"/>
      <c r="I14" s="53"/>
    </row>
    <row r="15" spans="1:19" x14ac:dyDescent="0.3">
      <c r="A15" s="21"/>
      <c r="B15" s="59" t="s">
        <v>129</v>
      </c>
      <c r="C15" s="59"/>
      <c r="E15" s="246">
        <v>380000</v>
      </c>
      <c r="F15" s="246"/>
      <c r="G15" s="255"/>
      <c r="H15" s="255"/>
      <c r="I15" s="53"/>
    </row>
    <row r="16" spans="1:19" ht="32.25" customHeight="1" x14ac:dyDescent="0.3">
      <c r="A16" s="21"/>
      <c r="B16" s="248" t="s">
        <v>130</v>
      </c>
      <c r="C16" s="248"/>
      <c r="D16" s="248"/>
      <c r="E16" s="246">
        <v>1920000</v>
      </c>
      <c r="F16" s="246"/>
      <c r="G16" s="255"/>
      <c r="H16" s="255"/>
      <c r="I16" s="53"/>
    </row>
    <row r="17" spans="1:9" ht="32.25" customHeight="1" x14ac:dyDescent="0.3">
      <c r="A17" s="21"/>
      <c r="B17" s="248" t="s">
        <v>131</v>
      </c>
      <c r="C17" s="248"/>
      <c r="D17" s="248"/>
      <c r="E17" s="249">
        <v>2480000</v>
      </c>
      <c r="F17" s="249"/>
      <c r="G17" s="255"/>
      <c r="H17" s="255"/>
      <c r="I17" s="53"/>
    </row>
    <row r="18" spans="1:9" ht="32.25" customHeight="1" x14ac:dyDescent="0.3">
      <c r="A18" s="21"/>
      <c r="B18" s="248" t="s">
        <v>132</v>
      </c>
      <c r="C18" s="248"/>
      <c r="D18" s="248"/>
      <c r="E18" s="249">
        <v>3990000</v>
      </c>
      <c r="F18" s="249">
        <v>3800000</v>
      </c>
      <c r="G18" s="255"/>
      <c r="H18" s="255"/>
      <c r="I18" s="53"/>
    </row>
    <row r="19" spans="1:9" ht="32.25" customHeight="1" x14ac:dyDescent="0.3">
      <c r="A19" s="21"/>
      <c r="B19" s="248" t="s">
        <v>133</v>
      </c>
      <c r="C19" s="248"/>
      <c r="D19" s="248"/>
      <c r="E19" s="246">
        <v>5280000</v>
      </c>
      <c r="F19" s="246"/>
      <c r="G19" s="255"/>
      <c r="H19" s="255"/>
      <c r="I19" s="53">
        <v>800000</v>
      </c>
    </row>
    <row r="20" spans="1:9" ht="32.25" customHeight="1" x14ac:dyDescent="0.3">
      <c r="A20" s="21"/>
      <c r="B20" s="248" t="s">
        <v>134</v>
      </c>
      <c r="C20" s="248"/>
      <c r="D20" s="248"/>
      <c r="E20" s="246">
        <v>8000000</v>
      </c>
      <c r="F20" s="246"/>
      <c r="G20" s="99"/>
      <c r="H20" s="99"/>
      <c r="I20" s="53"/>
    </row>
    <row r="21" spans="1:9" x14ac:dyDescent="0.3">
      <c r="A21" s="21"/>
      <c r="B21" s="59" t="s">
        <v>120</v>
      </c>
      <c r="C21" s="59"/>
      <c r="E21" s="249">
        <v>65000</v>
      </c>
      <c r="F21" s="249">
        <v>65000</v>
      </c>
      <c r="G21" s="255"/>
      <c r="H21" s="255">
        <v>9</v>
      </c>
      <c r="I21" s="53"/>
    </row>
    <row r="22" spans="1:9" x14ac:dyDescent="0.3">
      <c r="A22" s="21"/>
      <c r="B22" s="59" t="s">
        <v>135</v>
      </c>
      <c r="C22" s="59"/>
      <c r="E22" s="249">
        <v>1500000</v>
      </c>
      <c r="F22" s="249">
        <v>65000</v>
      </c>
      <c r="G22" s="99"/>
      <c r="H22" s="99"/>
      <c r="I22" s="53"/>
    </row>
    <row r="23" spans="1:9" x14ac:dyDescent="0.3">
      <c r="A23" s="21"/>
      <c r="B23" s="59" t="s">
        <v>84</v>
      </c>
      <c r="C23" s="59"/>
      <c r="E23" s="249">
        <v>1500000</v>
      </c>
      <c r="F23" s="249">
        <v>65000</v>
      </c>
      <c r="G23" s="99"/>
      <c r="H23" s="99"/>
      <c r="I23" s="53"/>
    </row>
    <row r="24" spans="1:9" x14ac:dyDescent="0.3">
      <c r="A24" s="21"/>
      <c r="B24" s="59" t="s">
        <v>136</v>
      </c>
      <c r="C24" s="59"/>
      <c r="E24" s="249">
        <v>1500000</v>
      </c>
      <c r="F24" s="249">
        <v>65000</v>
      </c>
      <c r="G24" s="99"/>
      <c r="H24" s="99"/>
      <c r="I24" s="53"/>
    </row>
    <row r="25" spans="1:9" x14ac:dyDescent="0.3">
      <c r="A25" s="21"/>
      <c r="B25" s="59" t="s">
        <v>85</v>
      </c>
      <c r="C25" s="59"/>
      <c r="E25" s="249">
        <v>1500000</v>
      </c>
      <c r="F25" s="249">
        <v>65000</v>
      </c>
      <c r="G25" s="99"/>
      <c r="H25" s="99"/>
      <c r="I25" s="53"/>
    </row>
    <row r="26" spans="1:9" ht="35.25" customHeight="1" x14ac:dyDescent="0.3">
      <c r="A26" s="21"/>
      <c r="B26" s="248" t="s">
        <v>110</v>
      </c>
      <c r="C26" s="248"/>
      <c r="D26" s="248"/>
      <c r="E26" s="249">
        <v>1300000</v>
      </c>
      <c r="F26" s="249">
        <v>160000</v>
      </c>
      <c r="G26" s="99"/>
      <c r="H26" s="99"/>
      <c r="I26" s="53"/>
    </row>
    <row r="27" spans="1:9" ht="32.25" customHeight="1" x14ac:dyDescent="0.3">
      <c r="A27" s="21"/>
      <c r="B27" s="248" t="s">
        <v>137</v>
      </c>
      <c r="C27" s="248"/>
      <c r="D27" s="248"/>
      <c r="E27" s="249">
        <v>1800000</v>
      </c>
      <c r="F27" s="249">
        <v>65000</v>
      </c>
      <c r="G27" s="99"/>
      <c r="H27" s="99"/>
      <c r="I27" s="53"/>
    </row>
    <row r="28" spans="1:9" x14ac:dyDescent="0.3">
      <c r="A28" s="21"/>
      <c r="B28" s="59" t="s">
        <v>86</v>
      </c>
      <c r="C28" s="59"/>
      <c r="E28" s="249">
        <v>550000</v>
      </c>
      <c r="F28" s="249">
        <v>65000</v>
      </c>
      <c r="G28" s="99"/>
      <c r="H28" s="99"/>
      <c r="I28" s="53"/>
    </row>
    <row r="29" spans="1:9" x14ac:dyDescent="0.3">
      <c r="A29" s="21"/>
      <c r="B29" s="59" t="s">
        <v>138</v>
      </c>
      <c r="C29" s="59"/>
      <c r="E29" s="249">
        <v>500000</v>
      </c>
      <c r="F29" s="249">
        <v>65000</v>
      </c>
      <c r="G29" s="99"/>
      <c r="H29" s="99"/>
      <c r="I29" s="53"/>
    </row>
    <row r="30" spans="1:9" x14ac:dyDescent="0.3">
      <c r="A30" s="21"/>
      <c r="B30" s="59" t="s">
        <v>139</v>
      </c>
      <c r="C30" s="59"/>
      <c r="E30" s="249">
        <v>380000</v>
      </c>
      <c r="F30" s="249">
        <v>65000</v>
      </c>
      <c r="G30" s="99"/>
      <c r="H30" s="99"/>
      <c r="I30" s="53"/>
    </row>
    <row r="31" spans="1:9" x14ac:dyDescent="0.3">
      <c r="A31" s="21"/>
      <c r="B31" s="59" t="s">
        <v>140</v>
      </c>
      <c r="C31" s="59"/>
      <c r="E31" s="249">
        <v>520000</v>
      </c>
      <c r="F31" s="249">
        <v>65000</v>
      </c>
      <c r="G31" s="99"/>
      <c r="H31" s="99"/>
      <c r="I31" s="53"/>
    </row>
    <row r="32" spans="1:9" x14ac:dyDescent="0.3">
      <c r="A32" s="21"/>
      <c r="B32" s="59" t="s">
        <v>141</v>
      </c>
      <c r="C32" s="59"/>
      <c r="E32" s="249">
        <v>1300000</v>
      </c>
      <c r="F32" s="249">
        <v>65000</v>
      </c>
      <c r="G32" s="99"/>
      <c r="H32" s="99"/>
      <c r="I32" s="53"/>
    </row>
    <row r="33" spans="1:9" x14ac:dyDescent="0.3">
      <c r="A33" s="21"/>
      <c r="B33" s="59" t="s">
        <v>142</v>
      </c>
      <c r="C33" s="59"/>
      <c r="E33" s="249">
        <v>1700000</v>
      </c>
      <c r="F33" s="249">
        <v>65000</v>
      </c>
      <c r="G33" s="99"/>
      <c r="H33" s="99"/>
      <c r="I33" s="53"/>
    </row>
    <row r="34" spans="1:9" x14ac:dyDescent="0.3">
      <c r="A34" s="21"/>
      <c r="B34" s="59" t="s">
        <v>143</v>
      </c>
      <c r="C34" s="59"/>
      <c r="E34" s="249">
        <v>520000</v>
      </c>
      <c r="F34" s="249">
        <v>65000</v>
      </c>
      <c r="G34" s="99"/>
      <c r="H34" s="99"/>
      <c r="I34" s="53"/>
    </row>
    <row r="35" spans="1:9" x14ac:dyDescent="0.3">
      <c r="A35" s="21"/>
      <c r="B35" s="59" t="s">
        <v>144</v>
      </c>
      <c r="C35" s="59"/>
      <c r="E35" s="249">
        <v>720000</v>
      </c>
      <c r="F35" s="249">
        <v>65000</v>
      </c>
      <c r="G35" s="99"/>
      <c r="H35" s="99"/>
      <c r="I35" s="53"/>
    </row>
    <row r="36" spans="1:9" x14ac:dyDescent="0.3">
      <c r="A36" s="21"/>
      <c r="B36" s="59" t="s">
        <v>121</v>
      </c>
      <c r="C36" s="59"/>
      <c r="E36" s="249">
        <v>16000</v>
      </c>
      <c r="F36" s="249">
        <v>16000</v>
      </c>
      <c r="G36" s="255"/>
      <c r="H36" s="255"/>
      <c r="I36" s="53"/>
    </row>
    <row r="37" spans="1:9" x14ac:dyDescent="0.3">
      <c r="A37" s="21"/>
      <c r="B37" s="59" t="s">
        <v>122</v>
      </c>
      <c r="C37" s="59"/>
      <c r="D37" s="59"/>
      <c r="E37" s="249">
        <v>180000</v>
      </c>
      <c r="F37" s="249">
        <v>160000</v>
      </c>
      <c r="G37" s="255"/>
      <c r="H37" s="255"/>
      <c r="I37" s="53" t="str">
        <f>IF($H37&gt;0,E37*H37,"")</f>
        <v/>
      </c>
    </row>
    <row r="38" spans="1:9" x14ac:dyDescent="0.3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3">
      <c r="A39" s="21"/>
      <c r="B39" s="248" t="s">
        <v>124</v>
      </c>
      <c r="C39" s="248"/>
      <c r="D39" s="248"/>
      <c r="E39" s="249">
        <v>1800000</v>
      </c>
      <c r="F39" s="249">
        <v>160000</v>
      </c>
      <c r="G39" s="255"/>
      <c r="H39" s="255"/>
      <c r="I39" s="53"/>
    </row>
    <row r="40" spans="1:9" ht="15" customHeight="1" x14ac:dyDescent="0.3">
      <c r="A40" s="21"/>
      <c r="B40" s="248" t="s">
        <v>125</v>
      </c>
      <c r="C40" s="248"/>
      <c r="D40" s="248"/>
      <c r="E40" s="249">
        <v>1500000</v>
      </c>
      <c r="F40" s="249">
        <v>160000</v>
      </c>
      <c r="G40" s="255"/>
      <c r="H40" s="255"/>
      <c r="I40" s="53"/>
    </row>
    <row r="41" spans="1:9" ht="15" customHeight="1" x14ac:dyDescent="0.3">
      <c r="A41" s="21"/>
      <c r="B41" s="54" t="s">
        <v>145</v>
      </c>
      <c r="C41" s="54"/>
      <c r="D41" s="54"/>
      <c r="E41" s="249">
        <v>1000000</v>
      </c>
      <c r="F41" s="249"/>
      <c r="G41" s="99"/>
      <c r="H41" s="99"/>
      <c r="I41" s="53"/>
    </row>
    <row r="42" spans="1:9" ht="15" customHeight="1" x14ac:dyDescent="0.3">
      <c r="A42" s="21"/>
      <c r="B42" s="26" t="s">
        <v>146</v>
      </c>
      <c r="C42" s="63"/>
      <c r="D42" s="63"/>
      <c r="E42" s="246">
        <v>200000</v>
      </c>
      <c r="F42" s="246"/>
      <c r="G42" s="99"/>
      <c r="H42" s="99"/>
      <c r="I42" s="53"/>
    </row>
    <row r="43" spans="1:9" ht="15" customHeight="1" x14ac:dyDescent="0.3">
      <c r="A43" s="21"/>
      <c r="B43" s="26" t="s">
        <v>104</v>
      </c>
      <c r="C43" s="63"/>
      <c r="D43" s="63"/>
      <c r="E43" s="246">
        <v>140000</v>
      </c>
      <c r="F43" s="246"/>
      <c r="G43" s="99"/>
      <c r="H43" s="99"/>
      <c r="I43" s="53"/>
    </row>
    <row r="44" spans="1:9" ht="15" customHeight="1" x14ac:dyDescent="0.3">
      <c r="A44" s="21"/>
      <c r="B44" s="59" t="s">
        <v>147</v>
      </c>
      <c r="C44" s="59"/>
      <c r="E44" s="246">
        <v>190000</v>
      </c>
      <c r="F44" s="246">
        <v>65000</v>
      </c>
      <c r="G44" s="99"/>
      <c r="H44" s="99"/>
      <c r="I44" s="53"/>
    </row>
    <row r="45" spans="1:9" ht="15" customHeight="1" x14ac:dyDescent="0.3">
      <c r="A45" s="21"/>
      <c r="B45" s="59" t="s">
        <v>105</v>
      </c>
      <c r="C45" s="59"/>
      <c r="E45" s="246">
        <v>160000</v>
      </c>
      <c r="F45" s="246">
        <v>65000</v>
      </c>
      <c r="G45" s="99"/>
      <c r="H45" s="99"/>
      <c r="I45" s="53"/>
    </row>
    <row r="46" spans="1:9" ht="15" customHeight="1" x14ac:dyDescent="0.3">
      <c r="A46" s="21"/>
      <c r="B46" s="59" t="s">
        <v>148</v>
      </c>
      <c r="C46" s="59"/>
      <c r="D46" s="59"/>
      <c r="E46" s="246">
        <v>150000</v>
      </c>
      <c r="F46" s="246"/>
      <c r="G46" s="99"/>
      <c r="H46" s="99"/>
      <c r="I46" s="53"/>
    </row>
    <row r="47" spans="1:9" ht="15" customHeight="1" x14ac:dyDescent="0.3">
      <c r="A47" s="21"/>
      <c r="B47" s="59" t="s">
        <v>149</v>
      </c>
      <c r="C47" s="102"/>
      <c r="D47" s="102"/>
      <c r="E47" s="246">
        <v>150000</v>
      </c>
      <c r="F47" s="246"/>
      <c r="G47" s="99"/>
      <c r="H47" s="99"/>
      <c r="I47" s="53"/>
    </row>
    <row r="48" spans="1:9" ht="15" customHeight="1" x14ac:dyDescent="0.3">
      <c r="A48" s="21"/>
      <c r="B48" s="59" t="s">
        <v>106</v>
      </c>
      <c r="C48" s="102"/>
      <c r="D48" s="102"/>
      <c r="E48" s="246">
        <v>1500</v>
      </c>
      <c r="F48" s="246">
        <v>65000</v>
      </c>
      <c r="G48" s="99"/>
      <c r="H48" s="99"/>
      <c r="I48" s="53"/>
    </row>
    <row r="49" spans="1:10" ht="15" customHeight="1" x14ac:dyDescent="0.3">
      <c r="A49" s="21"/>
      <c r="B49" s="59" t="s">
        <v>107</v>
      </c>
      <c r="C49" s="102"/>
      <c r="D49" s="102"/>
      <c r="E49" s="246">
        <v>150000</v>
      </c>
      <c r="F49" s="246">
        <v>65000</v>
      </c>
      <c r="G49" s="99"/>
      <c r="H49" s="99"/>
      <c r="I49" s="53"/>
    </row>
    <row r="50" spans="1:10" ht="15" customHeight="1" x14ac:dyDescent="0.3">
      <c r="A50" s="21"/>
      <c r="B50" s="70" t="s">
        <v>108</v>
      </c>
      <c r="C50" s="71"/>
      <c r="D50" s="71"/>
      <c r="E50" s="246">
        <v>8000</v>
      </c>
      <c r="F50" s="246"/>
      <c r="G50" s="99"/>
      <c r="H50" s="99"/>
      <c r="I50" s="53"/>
    </row>
    <row r="51" spans="1:10" ht="15" customHeight="1" x14ac:dyDescent="0.3">
      <c r="A51" s="21"/>
      <c r="B51" s="72" t="s">
        <v>109</v>
      </c>
      <c r="C51" s="102"/>
      <c r="D51" s="102"/>
      <c r="E51" s="246">
        <v>150000</v>
      </c>
      <c r="F51" s="246"/>
      <c r="G51" s="99"/>
      <c r="H51" s="99"/>
      <c r="I51" s="53"/>
    </row>
    <row r="52" spans="1:10" ht="15" customHeight="1" x14ac:dyDescent="0.3">
      <c r="A52" s="21"/>
      <c r="B52" s="59"/>
      <c r="C52" s="58"/>
      <c r="D52" s="58"/>
      <c r="E52" s="246"/>
      <c r="F52" s="246"/>
      <c r="G52" s="258"/>
      <c r="H52" s="258"/>
      <c r="I52" s="40"/>
    </row>
    <row r="53" spans="1:10" ht="15" customHeight="1" x14ac:dyDescent="0.3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3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" thickBot="1" x14ac:dyDescent="0.35">
      <c r="A55" s="21"/>
      <c r="B55" s="247" t="s">
        <v>72</v>
      </c>
      <c r="C55" s="247"/>
      <c r="D55" s="247"/>
      <c r="E55" s="247"/>
      <c r="F55" s="247"/>
      <c r="G55" s="247"/>
      <c r="H55" s="61"/>
      <c r="I55" s="62">
        <f>+SUM(I6:I38)</f>
        <v>5100000</v>
      </c>
    </row>
    <row r="56" spans="1:10" ht="15.6" thickTop="1" thickBot="1" x14ac:dyDescent="0.35">
      <c r="A56" s="21"/>
      <c r="B56" s="247" t="s">
        <v>126</v>
      </c>
      <c r="C56" s="247"/>
      <c r="D56" s="247"/>
      <c r="E56" s="247"/>
      <c r="F56" s="247"/>
      <c r="G56" s="247"/>
      <c r="H56" s="61"/>
      <c r="I56" s="62" t="e">
        <f>+I55+#REF!</f>
        <v>#REF!</v>
      </c>
    </row>
    <row r="57" spans="1:10" ht="15" thickTop="1" x14ac:dyDescent="0.3">
      <c r="A57" s="21"/>
      <c r="B57" s="248"/>
      <c r="C57" s="248"/>
      <c r="D57" s="248"/>
      <c r="E57" s="249"/>
      <c r="F57" s="249"/>
      <c r="G57" s="255"/>
      <c r="H57" s="255"/>
      <c r="I57" s="53"/>
    </row>
    <row r="58" spans="1:10" x14ac:dyDescent="0.3">
      <c r="A58"/>
      <c r="B58" s="292" t="s">
        <v>189</v>
      </c>
      <c r="C58" s="292"/>
      <c r="D58" s="110"/>
      <c r="E58" s="109"/>
      <c r="F58" s="109"/>
      <c r="G58" s="109"/>
      <c r="H58" s="109"/>
      <c r="I58" s="109"/>
      <c r="J58" s="109"/>
    </row>
    <row r="59" spans="1:10" x14ac:dyDescent="0.3">
      <c r="A59"/>
      <c r="B59" s="111" t="s">
        <v>190</v>
      </c>
      <c r="C59" s="112"/>
      <c r="D59" s="111"/>
      <c r="E59" s="112" t="s">
        <v>191</v>
      </c>
      <c r="F59" s="111" t="s">
        <v>50</v>
      </c>
      <c r="G59" s="109"/>
      <c r="H59" s="109"/>
      <c r="I59" s="109"/>
      <c r="J59" s="109"/>
    </row>
    <row r="60" spans="1:10" x14ac:dyDescent="0.3">
      <c r="A60">
        <v>1</v>
      </c>
      <c r="B60" s="113" t="s">
        <v>71</v>
      </c>
      <c r="C60" s="114"/>
      <c r="D60" s="115"/>
      <c r="E60" s="114">
        <v>22000</v>
      </c>
      <c r="F60" s="115">
        <v>1</v>
      </c>
      <c r="G60" s="109" t="s">
        <v>269</v>
      </c>
      <c r="H60" s="109"/>
      <c r="I60" s="109"/>
      <c r="J60" s="109"/>
    </row>
    <row r="61" spans="1:10" x14ac:dyDescent="0.3">
      <c r="A61">
        <v>2</v>
      </c>
      <c r="B61" s="113" t="s">
        <v>192</v>
      </c>
      <c r="C61" s="114"/>
      <c r="D61" s="115"/>
      <c r="E61" s="114">
        <v>20000</v>
      </c>
      <c r="F61" s="115">
        <v>1</v>
      </c>
      <c r="G61" s="109" t="s">
        <v>269</v>
      </c>
      <c r="H61" s="109"/>
      <c r="I61" s="109"/>
      <c r="J61" s="109"/>
    </row>
    <row r="62" spans="1:10" x14ac:dyDescent="0.3">
      <c r="A62">
        <v>3</v>
      </c>
      <c r="B62" s="113" t="s">
        <v>258</v>
      </c>
      <c r="C62" s="114"/>
      <c r="D62" s="115"/>
      <c r="E62" s="114">
        <v>5800</v>
      </c>
      <c r="F62" s="115">
        <v>1</v>
      </c>
      <c r="G62" s="109" t="s">
        <v>269</v>
      </c>
      <c r="H62" s="109"/>
      <c r="I62" s="109"/>
      <c r="J62" s="109"/>
    </row>
    <row r="63" spans="1:10" x14ac:dyDescent="0.3">
      <c r="A63">
        <v>4</v>
      </c>
      <c r="B63" s="113" t="s">
        <v>193</v>
      </c>
      <c r="C63" s="114"/>
      <c r="D63" s="115"/>
      <c r="E63" s="114">
        <v>200000</v>
      </c>
      <c r="F63" s="115">
        <v>1</v>
      </c>
      <c r="G63" s="109" t="s">
        <v>269</v>
      </c>
      <c r="H63" s="109"/>
      <c r="I63" s="109"/>
      <c r="J63" s="109"/>
    </row>
    <row r="64" spans="1:10" x14ac:dyDescent="0.3">
      <c r="A64">
        <v>5</v>
      </c>
      <c r="B64" s="113" t="s">
        <v>194</v>
      </c>
      <c r="C64" s="114"/>
      <c r="D64" s="115"/>
      <c r="E64" s="114">
        <v>220000</v>
      </c>
      <c r="F64" s="115">
        <v>1</v>
      </c>
      <c r="G64" s="109" t="s">
        <v>259</v>
      </c>
      <c r="H64" s="109"/>
      <c r="I64" s="109"/>
      <c r="J64" s="109"/>
    </row>
    <row r="65" spans="1:10" x14ac:dyDescent="0.3">
      <c r="A65">
        <v>100</v>
      </c>
      <c r="B65" s="113" t="s">
        <v>195</v>
      </c>
      <c r="C65" s="114"/>
      <c r="D65" s="115"/>
      <c r="E65" s="114">
        <v>350000</v>
      </c>
      <c r="F65" s="115">
        <v>1</v>
      </c>
      <c r="G65" s="109" t="s">
        <v>260</v>
      </c>
      <c r="H65" s="109"/>
      <c r="I65" s="109"/>
      <c r="J65" s="109"/>
    </row>
    <row r="66" spans="1:10" x14ac:dyDescent="0.3">
      <c r="A66">
        <v>101</v>
      </c>
      <c r="B66" s="116" t="s">
        <v>196</v>
      </c>
      <c r="C66" s="114"/>
      <c r="D66" s="115"/>
      <c r="E66" s="114">
        <v>1590000</v>
      </c>
      <c r="F66" s="115">
        <v>1</v>
      </c>
      <c r="G66" s="109" t="s">
        <v>269</v>
      </c>
      <c r="H66" s="109"/>
      <c r="I66" s="109"/>
      <c r="J66" s="109"/>
    </row>
    <row r="67" spans="1:10" x14ac:dyDescent="0.3">
      <c r="A67">
        <v>102</v>
      </c>
      <c r="B67" s="116" t="s">
        <v>197</v>
      </c>
      <c r="C67" s="114"/>
      <c r="D67" s="115"/>
      <c r="E67" s="114">
        <v>1680000</v>
      </c>
      <c r="F67" s="115">
        <v>1</v>
      </c>
      <c r="G67" s="109" t="s">
        <v>269</v>
      </c>
      <c r="H67" s="109"/>
      <c r="I67" s="109"/>
      <c r="J67" s="109"/>
    </row>
    <row r="68" spans="1:10" x14ac:dyDescent="0.3">
      <c r="A68">
        <v>103</v>
      </c>
      <c r="B68" s="113" t="s">
        <v>198</v>
      </c>
      <c r="C68" s="117"/>
      <c r="D68" s="115"/>
      <c r="E68" s="117">
        <v>30000</v>
      </c>
      <c r="F68" s="115">
        <v>1</v>
      </c>
      <c r="G68" s="109" t="s">
        <v>260</v>
      </c>
      <c r="H68" s="109"/>
      <c r="I68" s="109"/>
      <c r="J68" s="109"/>
    </row>
    <row r="69" spans="1:10" x14ac:dyDescent="0.3">
      <c r="A69">
        <v>104</v>
      </c>
      <c r="B69" s="113" t="s">
        <v>199</v>
      </c>
      <c r="C69" s="117"/>
      <c r="D69" s="115"/>
      <c r="E69" s="117">
        <v>45000</v>
      </c>
      <c r="F69" s="115">
        <v>1</v>
      </c>
      <c r="G69" s="109" t="s">
        <v>260</v>
      </c>
      <c r="H69" s="109"/>
      <c r="I69" s="109"/>
      <c r="J69" s="109"/>
    </row>
    <row r="70" spans="1:10" x14ac:dyDescent="0.3">
      <c r="A70">
        <v>105</v>
      </c>
      <c r="B70" s="113" t="s">
        <v>200</v>
      </c>
      <c r="C70" s="117"/>
      <c r="D70" s="115"/>
      <c r="E70" s="117">
        <v>65000</v>
      </c>
      <c r="F70" s="115">
        <v>1</v>
      </c>
      <c r="G70" s="109" t="s">
        <v>260</v>
      </c>
      <c r="H70" s="109"/>
      <c r="I70" s="109"/>
      <c r="J70" s="109"/>
    </row>
    <row r="71" spans="1:10" x14ac:dyDescent="0.3">
      <c r="A71">
        <v>106</v>
      </c>
      <c r="B71" s="113" t="s">
        <v>201</v>
      </c>
      <c r="C71" s="117"/>
      <c r="D71" s="115"/>
      <c r="E71" s="117">
        <v>500000</v>
      </c>
      <c r="F71" s="115">
        <v>1</v>
      </c>
      <c r="G71" s="109" t="s">
        <v>260</v>
      </c>
      <c r="H71" s="109"/>
      <c r="I71" s="109"/>
      <c r="J71" s="109"/>
    </row>
    <row r="72" spans="1:10" x14ac:dyDescent="0.3">
      <c r="A72">
        <v>107</v>
      </c>
      <c r="B72" s="113" t="s">
        <v>202</v>
      </c>
      <c r="C72" s="117"/>
      <c r="D72" s="115"/>
      <c r="E72" s="117">
        <v>300000</v>
      </c>
      <c r="F72" s="115">
        <v>1</v>
      </c>
      <c r="G72" s="109" t="s">
        <v>260</v>
      </c>
      <c r="H72" s="109"/>
      <c r="I72" s="109"/>
      <c r="J72" s="109"/>
    </row>
    <row r="73" spans="1:10" x14ac:dyDescent="0.3">
      <c r="A73">
        <v>108</v>
      </c>
      <c r="B73" s="113" t="s">
        <v>203</v>
      </c>
      <c r="C73" s="117"/>
      <c r="D73" s="115"/>
      <c r="E73" s="117">
        <v>300000</v>
      </c>
      <c r="F73" s="115">
        <v>1</v>
      </c>
      <c r="G73" s="109" t="s">
        <v>260</v>
      </c>
      <c r="H73" s="109"/>
      <c r="I73" s="109"/>
      <c r="J73" s="109"/>
    </row>
    <row r="74" spans="1:10" x14ac:dyDescent="0.3">
      <c r="A74">
        <v>109</v>
      </c>
      <c r="B74" s="113" t="s">
        <v>204</v>
      </c>
      <c r="C74" s="117"/>
      <c r="D74" s="115"/>
      <c r="E74" s="117">
        <v>160000</v>
      </c>
      <c r="F74" s="115">
        <v>1</v>
      </c>
      <c r="G74" s="109" t="s">
        <v>260</v>
      </c>
      <c r="H74" s="109"/>
      <c r="I74" s="109"/>
      <c r="J74" s="109"/>
    </row>
    <row r="75" spans="1:10" x14ac:dyDescent="0.3">
      <c r="A75">
        <v>110</v>
      </c>
      <c r="B75" s="113" t="s">
        <v>205</v>
      </c>
      <c r="C75" s="117"/>
      <c r="D75" s="115"/>
      <c r="E75" s="117">
        <v>260000</v>
      </c>
      <c r="F75" s="115">
        <v>1</v>
      </c>
      <c r="G75" s="109" t="s">
        <v>260</v>
      </c>
      <c r="H75" s="109"/>
      <c r="I75" s="109"/>
      <c r="J75" s="109"/>
    </row>
    <row r="76" spans="1:10" x14ac:dyDescent="0.3">
      <c r="A76">
        <v>111</v>
      </c>
      <c r="B76" s="113" t="s">
        <v>206</v>
      </c>
      <c r="C76" s="117"/>
      <c r="D76" s="115"/>
      <c r="E76" s="117">
        <v>400000</v>
      </c>
      <c r="F76" s="115">
        <v>1</v>
      </c>
      <c r="G76" s="109" t="s">
        <v>260</v>
      </c>
      <c r="H76" s="109"/>
      <c r="I76" s="109"/>
      <c r="J76" s="109"/>
    </row>
    <row r="77" spans="1:10" x14ac:dyDescent="0.3">
      <c r="A77">
        <v>112</v>
      </c>
      <c r="B77" s="113" t="s">
        <v>207</v>
      </c>
      <c r="C77" s="117"/>
      <c r="D77" s="115"/>
      <c r="E77" s="117">
        <v>100000</v>
      </c>
      <c r="F77" s="115">
        <v>1</v>
      </c>
      <c r="G77" s="109" t="s">
        <v>260</v>
      </c>
      <c r="H77" s="109"/>
      <c r="I77" s="109"/>
      <c r="J77" s="109"/>
    </row>
    <row r="78" spans="1:10" x14ac:dyDescent="0.3">
      <c r="A78">
        <v>113</v>
      </c>
      <c r="B78" s="113" t="s">
        <v>208</v>
      </c>
      <c r="C78" s="117"/>
      <c r="D78" s="115"/>
      <c r="E78" s="117">
        <v>150000</v>
      </c>
      <c r="F78" s="115">
        <v>1</v>
      </c>
      <c r="G78" s="109" t="s">
        <v>269</v>
      </c>
      <c r="H78" s="109"/>
      <c r="I78" s="109"/>
      <c r="J78" s="109"/>
    </row>
    <row r="79" spans="1:10" x14ac:dyDescent="0.3">
      <c r="A79">
        <v>200</v>
      </c>
      <c r="B79" s="113" t="s">
        <v>209</v>
      </c>
      <c r="C79" s="114"/>
      <c r="D79" s="115"/>
      <c r="E79" s="114">
        <v>2700000</v>
      </c>
      <c r="F79" s="115">
        <v>1</v>
      </c>
      <c r="G79" s="109" t="s">
        <v>260</v>
      </c>
      <c r="H79" s="109"/>
      <c r="I79" s="109"/>
      <c r="J79" s="109"/>
    </row>
    <row r="80" spans="1:10" x14ac:dyDescent="0.3">
      <c r="A80">
        <v>201</v>
      </c>
      <c r="B80" s="113" t="s">
        <v>210</v>
      </c>
      <c r="C80" s="114"/>
      <c r="D80" s="115"/>
      <c r="E80" s="114">
        <v>2200000</v>
      </c>
      <c r="F80" s="115">
        <v>1</v>
      </c>
      <c r="G80" s="109" t="s">
        <v>260</v>
      </c>
      <c r="H80" s="109"/>
      <c r="I80" s="109"/>
      <c r="J80" s="109"/>
    </row>
    <row r="81" spans="1:19" ht="37.5" customHeight="1" x14ac:dyDescent="0.3">
      <c r="A81"/>
      <c r="B81" s="293" t="s">
        <v>286</v>
      </c>
      <c r="C81" s="293"/>
      <c r="D81" s="293"/>
      <c r="E81" s="114">
        <v>2700000</v>
      </c>
      <c r="F81" s="115"/>
      <c r="G81" s="109"/>
      <c r="H81" s="109"/>
      <c r="I81" s="109"/>
      <c r="J81" s="109"/>
    </row>
    <row r="82" spans="1:19" ht="36" customHeight="1" x14ac:dyDescent="0.3">
      <c r="A82"/>
      <c r="B82" s="293" t="s">
        <v>285</v>
      </c>
      <c r="C82" s="293"/>
      <c r="D82" s="293"/>
      <c r="E82" s="114">
        <v>2200000</v>
      </c>
      <c r="F82" s="115"/>
      <c r="G82" s="109"/>
      <c r="H82" s="109"/>
      <c r="I82" s="109"/>
      <c r="J82" s="109"/>
    </row>
    <row r="83" spans="1:19" ht="36" customHeight="1" x14ac:dyDescent="0.3">
      <c r="A83"/>
      <c r="B83" s="293" t="s">
        <v>287</v>
      </c>
      <c r="C83" s="293"/>
      <c r="D83" s="293"/>
      <c r="E83" s="114">
        <v>1600000</v>
      </c>
      <c r="F83" s="115"/>
      <c r="G83" s="109"/>
      <c r="H83" s="109"/>
      <c r="I83" s="109"/>
      <c r="J83" s="109"/>
    </row>
    <row r="84" spans="1:19" x14ac:dyDescent="0.3">
      <c r="A84"/>
      <c r="B84" s="113"/>
      <c r="C84" s="114"/>
      <c r="D84" s="115"/>
      <c r="E84" s="114"/>
      <c r="F84" s="115"/>
      <c r="G84" s="109"/>
      <c r="H84" s="109"/>
      <c r="I84" s="109"/>
      <c r="J84" s="109"/>
    </row>
    <row r="85" spans="1:19" x14ac:dyDescent="0.3">
      <c r="A85">
        <v>202</v>
      </c>
      <c r="B85" s="113" t="s">
        <v>211</v>
      </c>
      <c r="C85" s="114"/>
      <c r="D85" s="115"/>
      <c r="E85" s="114">
        <v>190000</v>
      </c>
      <c r="F85" s="115">
        <v>1</v>
      </c>
      <c r="G85" s="109" t="s">
        <v>269</v>
      </c>
      <c r="H85" s="109"/>
      <c r="I85" s="109"/>
      <c r="J85" s="109"/>
    </row>
    <row r="86" spans="1:19" x14ac:dyDescent="0.3">
      <c r="A86">
        <v>203</v>
      </c>
      <c r="B86" s="113" t="s">
        <v>212</v>
      </c>
      <c r="C86" s="114"/>
      <c r="D86" s="115"/>
      <c r="E86" s="114">
        <v>450000</v>
      </c>
      <c r="F86" s="115">
        <v>1</v>
      </c>
      <c r="G86" s="109" t="s">
        <v>269</v>
      </c>
      <c r="H86" s="109"/>
      <c r="I86" s="109"/>
      <c r="J86" s="109"/>
    </row>
    <row r="87" spans="1:19" x14ac:dyDescent="0.3">
      <c r="A87">
        <v>204</v>
      </c>
      <c r="B87" s="113" t="s">
        <v>213</v>
      </c>
      <c r="C87" s="114"/>
      <c r="D87" s="115"/>
      <c r="E87" s="114">
        <v>50000</v>
      </c>
      <c r="F87" s="115">
        <v>1</v>
      </c>
      <c r="G87" s="109" t="s">
        <v>261</v>
      </c>
      <c r="H87" s="109"/>
      <c r="I87" s="109"/>
      <c r="J87" s="109"/>
    </row>
    <row r="88" spans="1:19" x14ac:dyDescent="0.3">
      <c r="A88"/>
      <c r="B88" s="113" t="s">
        <v>262</v>
      </c>
      <c r="C88" s="114"/>
      <c r="D88" s="115"/>
      <c r="E88" s="114">
        <v>50000</v>
      </c>
      <c r="F88" s="115"/>
      <c r="G88" s="109"/>
      <c r="H88" s="109"/>
      <c r="I88" s="109"/>
      <c r="J88" s="109"/>
    </row>
    <row r="89" spans="1:19" x14ac:dyDescent="0.3">
      <c r="A89">
        <v>300</v>
      </c>
      <c r="B89" s="113" t="s">
        <v>214</v>
      </c>
      <c r="C89" s="114"/>
      <c r="D89" s="115"/>
      <c r="E89" s="114">
        <v>65000</v>
      </c>
      <c r="F89" s="115">
        <v>1</v>
      </c>
      <c r="G89" s="109" t="s">
        <v>269</v>
      </c>
      <c r="H89" s="109"/>
      <c r="I89" s="109"/>
      <c r="J89" s="109"/>
    </row>
    <row r="90" spans="1:19" x14ac:dyDescent="0.3">
      <c r="A90">
        <v>301</v>
      </c>
      <c r="B90" s="113" t="s">
        <v>215</v>
      </c>
      <c r="C90" s="114"/>
      <c r="D90" s="115"/>
      <c r="E90" s="114">
        <v>150000</v>
      </c>
      <c r="F90" s="115">
        <v>1</v>
      </c>
      <c r="G90" s="109" t="s">
        <v>269</v>
      </c>
      <c r="H90" s="109"/>
      <c r="I90" s="109"/>
      <c r="J90" s="109"/>
    </row>
    <row r="91" spans="1:19" x14ac:dyDescent="0.3">
      <c r="A91">
        <v>302</v>
      </c>
      <c r="B91" s="113" t="s">
        <v>216</v>
      </c>
      <c r="C91" s="114"/>
      <c r="D91" s="115"/>
      <c r="E91" s="114">
        <v>550000</v>
      </c>
      <c r="F91" s="115">
        <v>1</v>
      </c>
      <c r="G91" s="109" t="s">
        <v>269</v>
      </c>
      <c r="H91" s="109"/>
      <c r="I91" s="109"/>
      <c r="J91" s="109"/>
    </row>
    <row r="92" spans="1:19" x14ac:dyDescent="0.3">
      <c r="A92">
        <v>303</v>
      </c>
      <c r="B92" s="113" t="s">
        <v>179</v>
      </c>
      <c r="C92" s="114"/>
      <c r="D92" s="115"/>
      <c r="E92" s="114">
        <v>700000</v>
      </c>
      <c r="F92" s="115">
        <v>1</v>
      </c>
      <c r="G92" s="109" t="s">
        <v>269</v>
      </c>
      <c r="H92" s="109"/>
      <c r="I92" s="109"/>
      <c r="J92" s="109"/>
    </row>
    <row r="93" spans="1:19" s="25" customFormat="1" x14ac:dyDescent="0.3">
      <c r="A93">
        <v>304</v>
      </c>
      <c r="B93" s="113" t="s">
        <v>217</v>
      </c>
      <c r="C93" s="114"/>
      <c r="D93" s="115"/>
      <c r="E93" s="114">
        <v>15000000</v>
      </c>
      <c r="F93" s="115">
        <v>1</v>
      </c>
      <c r="G93" s="109" t="s">
        <v>260</v>
      </c>
      <c r="H93" s="109"/>
      <c r="I93" s="109"/>
      <c r="J93" s="109"/>
    </row>
    <row r="94" spans="1:19" x14ac:dyDescent="0.3">
      <c r="A94">
        <v>305</v>
      </c>
      <c r="B94" s="113" t="s">
        <v>218</v>
      </c>
      <c r="C94" s="114"/>
      <c r="D94" s="115"/>
      <c r="E94" s="114">
        <v>12000000</v>
      </c>
      <c r="F94" s="115">
        <v>1</v>
      </c>
      <c r="G94" s="109" t="s">
        <v>260</v>
      </c>
      <c r="H94" s="109"/>
      <c r="I94" s="109"/>
      <c r="J94" s="109"/>
    </row>
    <row r="95" spans="1:19" s="8" customFormat="1" x14ac:dyDescent="0.3">
      <c r="A95">
        <v>306</v>
      </c>
      <c r="B95" s="113" t="s">
        <v>219</v>
      </c>
      <c r="C95" s="114"/>
      <c r="D95" s="115"/>
      <c r="E95" s="114">
        <v>13000000</v>
      </c>
      <c r="F95" s="115">
        <v>1</v>
      </c>
      <c r="G95" s="109" t="s">
        <v>260</v>
      </c>
      <c r="H95" s="109"/>
      <c r="I95" s="109"/>
      <c r="J95" s="109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>
        <v>307</v>
      </c>
      <c r="B96" s="113" t="s">
        <v>220</v>
      </c>
      <c r="C96" s="114"/>
      <c r="D96" s="115"/>
      <c r="E96" s="114">
        <v>7000000</v>
      </c>
      <c r="F96" s="115">
        <v>1</v>
      </c>
      <c r="G96" s="109" t="s">
        <v>260</v>
      </c>
      <c r="H96" s="109"/>
      <c r="I96" s="109"/>
      <c r="J96" s="109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>
        <v>308</v>
      </c>
      <c r="B97" s="113" t="s">
        <v>221</v>
      </c>
      <c r="C97" s="114"/>
      <c r="D97" s="115"/>
      <c r="E97" s="114">
        <v>7000000</v>
      </c>
      <c r="F97" s="115">
        <v>1</v>
      </c>
      <c r="G97" s="109" t="s">
        <v>260</v>
      </c>
      <c r="H97" s="109"/>
      <c r="I97" s="109"/>
      <c r="J97" s="109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>
        <v>309</v>
      </c>
      <c r="B98" s="113" t="s">
        <v>222</v>
      </c>
      <c r="C98" s="114"/>
      <c r="D98" s="115"/>
      <c r="E98" s="114">
        <v>3990000</v>
      </c>
      <c r="F98" s="115">
        <v>1</v>
      </c>
      <c r="G98" s="109" t="s">
        <v>269</v>
      </c>
      <c r="H98" s="109"/>
      <c r="I98" s="109"/>
      <c r="J98" s="109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>
        <v>310</v>
      </c>
      <c r="B99" s="113" t="s">
        <v>223</v>
      </c>
      <c r="C99" s="114"/>
      <c r="D99" s="115"/>
      <c r="E99" s="114">
        <v>8000000</v>
      </c>
      <c r="F99" s="115">
        <v>1</v>
      </c>
      <c r="G99" s="109" t="s">
        <v>260</v>
      </c>
      <c r="H99" s="109"/>
      <c r="I99" s="109"/>
      <c r="J99" s="109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>
        <v>311</v>
      </c>
      <c r="B100" s="113" t="s">
        <v>224</v>
      </c>
      <c r="C100" s="114"/>
      <c r="D100" s="115"/>
      <c r="E100" s="114">
        <v>7200000</v>
      </c>
      <c r="F100" s="115">
        <v>1</v>
      </c>
      <c r="G100" s="109" t="s">
        <v>260</v>
      </c>
      <c r="H100" s="109"/>
      <c r="I100" s="109"/>
      <c r="J100" s="109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>
        <v>312</v>
      </c>
      <c r="B101" s="113" t="s">
        <v>225</v>
      </c>
      <c r="C101" s="114"/>
      <c r="D101" s="115"/>
      <c r="E101" s="114">
        <v>3600000</v>
      </c>
      <c r="F101" s="115">
        <v>1</v>
      </c>
      <c r="G101" s="109" t="s">
        <v>260</v>
      </c>
      <c r="H101" s="109"/>
      <c r="I101" s="109"/>
      <c r="J101" s="109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>
        <v>350</v>
      </c>
      <c r="B102" s="113" t="s">
        <v>226</v>
      </c>
      <c r="C102" s="114"/>
      <c r="D102" s="115"/>
      <c r="E102" s="114">
        <v>2000000</v>
      </c>
      <c r="F102" s="115">
        <v>1</v>
      </c>
      <c r="G102" s="109" t="s">
        <v>260</v>
      </c>
      <c r="H102" s="109"/>
      <c r="I102" s="109"/>
      <c r="J102" s="109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>
        <v>351</v>
      </c>
      <c r="B103" s="113" t="s">
        <v>227</v>
      </c>
      <c r="C103" s="114"/>
      <c r="D103" s="115"/>
      <c r="E103" s="114">
        <v>1200000</v>
      </c>
      <c r="F103" s="115">
        <v>1</v>
      </c>
      <c r="G103" s="109" t="s">
        <v>260</v>
      </c>
      <c r="H103" s="109"/>
      <c r="I103" s="109"/>
      <c r="J103" s="109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>
        <v>352</v>
      </c>
      <c r="B104" s="113" t="s">
        <v>228</v>
      </c>
      <c r="C104" s="114"/>
      <c r="D104" s="115"/>
      <c r="E104" s="114">
        <v>1200000</v>
      </c>
      <c r="F104" s="115">
        <v>1</v>
      </c>
      <c r="G104" s="109" t="s">
        <v>260</v>
      </c>
      <c r="H104" s="109"/>
      <c r="I104" s="109"/>
      <c r="J104" s="109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>
        <v>353</v>
      </c>
      <c r="B105" s="113" t="s">
        <v>229</v>
      </c>
      <c r="C105" s="114"/>
      <c r="D105" s="115"/>
      <c r="E105" s="114">
        <v>550000</v>
      </c>
      <c r="F105" s="115">
        <v>1</v>
      </c>
      <c r="G105" s="109" t="s">
        <v>260</v>
      </c>
      <c r="H105" s="109"/>
      <c r="I105" s="109"/>
      <c r="J105" s="109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>
        <v>354</v>
      </c>
      <c r="B106" s="113" t="s">
        <v>230</v>
      </c>
      <c r="C106" s="114"/>
      <c r="D106" s="115"/>
      <c r="E106" s="114">
        <v>500000</v>
      </c>
      <c r="F106" s="115">
        <v>1</v>
      </c>
      <c r="G106" s="109" t="s">
        <v>260</v>
      </c>
      <c r="H106" s="109"/>
      <c r="I106" s="109"/>
      <c r="J106" s="109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>
        <v>355</v>
      </c>
      <c r="B107" s="113" t="s">
        <v>231</v>
      </c>
      <c r="C107" s="114"/>
      <c r="D107" s="115"/>
      <c r="E107" s="114">
        <v>750000</v>
      </c>
      <c r="F107" s="115">
        <v>1</v>
      </c>
      <c r="G107" s="109" t="s">
        <v>269</v>
      </c>
      <c r="H107" s="109"/>
      <c r="I107" s="109"/>
      <c r="J107" s="109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>
        <v>400</v>
      </c>
      <c r="B108" s="113" t="s">
        <v>232</v>
      </c>
      <c r="C108" s="114"/>
      <c r="D108" s="115"/>
      <c r="E108" s="114">
        <v>220000</v>
      </c>
      <c r="F108" s="115">
        <v>1</v>
      </c>
      <c r="G108" s="109" t="s">
        <v>269</v>
      </c>
      <c r="H108" s="109"/>
      <c r="I108" s="109"/>
      <c r="J108" s="109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>
        <v>410</v>
      </c>
      <c r="B109" s="113" t="s">
        <v>233</v>
      </c>
      <c r="C109" s="117"/>
      <c r="D109" s="115"/>
      <c r="E109" s="117">
        <v>1300</v>
      </c>
      <c r="F109" s="115">
        <v>1</v>
      </c>
      <c r="G109" s="109" t="s">
        <v>260</v>
      </c>
      <c r="H109" s="109"/>
      <c r="I109" s="109"/>
      <c r="J109" s="109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>
        <v>411</v>
      </c>
      <c r="B110" s="113" t="s">
        <v>234</v>
      </c>
      <c r="C110" s="117"/>
      <c r="D110" s="115"/>
      <c r="E110" s="117">
        <v>1000</v>
      </c>
      <c r="F110" s="115">
        <v>1</v>
      </c>
      <c r="G110" s="109" t="s">
        <v>260</v>
      </c>
      <c r="H110" s="109"/>
      <c r="I110" s="109"/>
      <c r="J110" s="109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>
        <v>420</v>
      </c>
      <c r="B111" s="113" t="s">
        <v>235</v>
      </c>
      <c r="C111" s="114"/>
      <c r="D111" s="115"/>
      <c r="E111" s="114">
        <v>2500</v>
      </c>
      <c r="F111" s="115">
        <v>1</v>
      </c>
      <c r="G111" s="109" t="s">
        <v>260</v>
      </c>
      <c r="H111" s="109"/>
      <c r="I111" s="109"/>
      <c r="J111" s="109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>
        <v>421</v>
      </c>
      <c r="B112" s="113" t="s">
        <v>236</v>
      </c>
      <c r="C112" s="117"/>
      <c r="D112" s="115"/>
      <c r="E112" s="117">
        <v>2000</v>
      </c>
      <c r="F112" s="115">
        <v>1</v>
      </c>
      <c r="G112" s="109" t="s">
        <v>260</v>
      </c>
      <c r="H112" s="109"/>
      <c r="I112" s="109"/>
      <c r="J112" s="109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>
        <v>422</v>
      </c>
      <c r="B113" s="113" t="s">
        <v>237</v>
      </c>
      <c r="C113" s="117"/>
      <c r="D113" s="115"/>
      <c r="E113" s="117">
        <v>700</v>
      </c>
      <c r="F113" s="115">
        <v>1</v>
      </c>
      <c r="G113" s="109" t="s">
        <v>260</v>
      </c>
      <c r="H113" s="109"/>
      <c r="I113" s="109"/>
      <c r="J113" s="109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>
        <v>430</v>
      </c>
      <c r="B114" s="113" t="s">
        <v>238</v>
      </c>
      <c r="C114" s="117"/>
      <c r="D114" s="115"/>
      <c r="E114" s="117">
        <v>2500</v>
      </c>
      <c r="F114" s="115">
        <v>1</v>
      </c>
      <c r="G114" s="109" t="s">
        <v>260</v>
      </c>
      <c r="H114" s="109"/>
      <c r="I114" s="109"/>
      <c r="J114" s="109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>
        <v>431</v>
      </c>
      <c r="B115" s="113" t="s">
        <v>239</v>
      </c>
      <c r="C115" s="117"/>
      <c r="D115" s="115"/>
      <c r="E115" s="117">
        <v>1000</v>
      </c>
      <c r="F115" s="115">
        <v>1</v>
      </c>
      <c r="G115" s="109" t="s">
        <v>260</v>
      </c>
      <c r="H115" s="109"/>
      <c r="I115" s="109"/>
      <c r="J115" s="109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>
        <v>432</v>
      </c>
      <c r="B116" s="113" t="s">
        <v>240</v>
      </c>
      <c r="C116" s="117"/>
      <c r="D116" s="115"/>
      <c r="E116" s="117">
        <v>600</v>
      </c>
      <c r="F116" s="115">
        <v>1</v>
      </c>
      <c r="G116" s="109" t="s">
        <v>260</v>
      </c>
      <c r="H116" s="109"/>
      <c r="I116" s="109"/>
      <c r="J116" s="109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>
        <v>440</v>
      </c>
      <c r="B117" s="113" t="s">
        <v>241</v>
      </c>
      <c r="C117" s="117"/>
      <c r="D117" s="115"/>
      <c r="E117" s="117">
        <v>1500</v>
      </c>
      <c r="F117" s="115">
        <v>1</v>
      </c>
      <c r="G117" s="109" t="s">
        <v>269</v>
      </c>
      <c r="H117" s="109"/>
      <c r="I117" s="109"/>
      <c r="J117" s="109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>
        <v>441</v>
      </c>
      <c r="B118" s="113" t="s">
        <v>242</v>
      </c>
      <c r="C118" s="117"/>
      <c r="D118" s="115"/>
      <c r="E118" s="117">
        <v>1600</v>
      </c>
      <c r="F118" s="115">
        <v>1</v>
      </c>
      <c r="G118" s="109" t="s">
        <v>260</v>
      </c>
      <c r="H118" s="109"/>
      <c r="I118" s="109"/>
      <c r="J118" s="109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>
        <v>442</v>
      </c>
      <c r="B119" s="113" t="s">
        <v>243</v>
      </c>
      <c r="C119" s="117"/>
      <c r="D119" s="115"/>
      <c r="E119" s="117">
        <v>4000</v>
      </c>
      <c r="F119" s="115">
        <v>1</v>
      </c>
      <c r="G119" s="109" t="s">
        <v>260</v>
      </c>
      <c r="H119" s="109"/>
      <c r="I119" s="109"/>
      <c r="J119" s="109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>
        <v>450</v>
      </c>
      <c r="B120" s="113" t="s">
        <v>263</v>
      </c>
      <c r="C120" s="114"/>
      <c r="D120" s="115"/>
      <c r="E120" s="114">
        <v>7500</v>
      </c>
      <c r="F120" s="115">
        <v>1</v>
      </c>
      <c r="G120" s="109" t="s">
        <v>269</v>
      </c>
      <c r="H120" s="109"/>
      <c r="I120" s="109"/>
      <c r="J120" s="109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>
        <v>451</v>
      </c>
      <c r="B121" s="113" t="s">
        <v>244</v>
      </c>
      <c r="C121" s="114"/>
      <c r="D121" s="115"/>
      <c r="E121" s="114">
        <v>9000</v>
      </c>
      <c r="F121" s="115">
        <v>1</v>
      </c>
      <c r="G121" s="109" t="s">
        <v>269</v>
      </c>
      <c r="H121" s="109"/>
      <c r="I121" s="109"/>
      <c r="J121" s="109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>
        <v>460</v>
      </c>
      <c r="B122" s="113" t="s">
        <v>245</v>
      </c>
      <c r="C122" s="114"/>
      <c r="D122" s="115"/>
      <c r="E122" s="114">
        <v>13000</v>
      </c>
      <c r="F122" s="115">
        <v>1</v>
      </c>
      <c r="G122" s="109" t="s">
        <v>269</v>
      </c>
      <c r="H122" s="109"/>
      <c r="I122" s="109"/>
      <c r="J122" s="109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>
        <v>461</v>
      </c>
      <c r="B123" s="113" t="s">
        <v>246</v>
      </c>
      <c r="C123" s="114"/>
      <c r="D123" s="115"/>
      <c r="E123" s="114">
        <v>55000</v>
      </c>
      <c r="F123" s="115">
        <v>1</v>
      </c>
      <c r="G123" s="109" t="s">
        <v>269</v>
      </c>
      <c r="H123" s="109"/>
      <c r="I123" s="109"/>
      <c r="J123" s="109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>
        <v>462</v>
      </c>
      <c r="B124" s="113" t="s">
        <v>247</v>
      </c>
      <c r="C124" s="114"/>
      <c r="D124" s="115"/>
      <c r="E124" s="114">
        <v>90000</v>
      </c>
      <c r="F124" s="115">
        <v>1</v>
      </c>
      <c r="G124" s="109" t="s">
        <v>260</v>
      </c>
      <c r="H124" s="109"/>
      <c r="I124" s="109"/>
      <c r="J124" s="109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>
        <v>463</v>
      </c>
      <c r="B125" s="113" t="s">
        <v>248</v>
      </c>
      <c r="C125" s="114"/>
      <c r="D125" s="115"/>
      <c r="E125" s="114">
        <v>130000</v>
      </c>
      <c r="F125" s="115">
        <v>1</v>
      </c>
      <c r="G125" s="109"/>
      <c r="H125" s="109"/>
      <c r="I125" s="109"/>
      <c r="J125" s="109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>
        <v>464</v>
      </c>
      <c r="B126" s="113" t="s">
        <v>249</v>
      </c>
      <c r="C126" s="114"/>
      <c r="D126" s="115"/>
      <c r="E126" s="114">
        <v>85000</v>
      </c>
      <c r="F126" s="115">
        <v>1</v>
      </c>
      <c r="G126" s="109" t="s">
        <v>260</v>
      </c>
      <c r="H126" s="109"/>
      <c r="I126" s="109"/>
      <c r="J126" s="109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>
        <v>500</v>
      </c>
      <c r="B127" s="113" t="s">
        <v>250</v>
      </c>
      <c r="C127" s="114"/>
      <c r="D127" s="115"/>
      <c r="E127" s="114">
        <v>80000</v>
      </c>
      <c r="F127" s="115">
        <v>1</v>
      </c>
      <c r="G127" s="109" t="s">
        <v>260</v>
      </c>
      <c r="H127" s="109"/>
      <c r="I127" s="109"/>
      <c r="J127" s="109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>
        <v>501</v>
      </c>
      <c r="B128" s="113" t="s">
        <v>251</v>
      </c>
      <c r="C128" s="114"/>
      <c r="D128" s="115"/>
      <c r="E128" s="114">
        <v>150000</v>
      </c>
      <c r="F128" s="115">
        <v>1</v>
      </c>
      <c r="G128" s="109" t="s">
        <v>260</v>
      </c>
      <c r="H128" s="109"/>
      <c r="I128" s="109"/>
      <c r="J128" s="109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>
        <v>550</v>
      </c>
      <c r="B129" s="113" t="s">
        <v>252</v>
      </c>
      <c r="C129" s="114"/>
      <c r="D129" s="115"/>
      <c r="E129" s="114">
        <v>90000</v>
      </c>
      <c r="F129" s="115">
        <v>1</v>
      </c>
      <c r="G129" s="109" t="s">
        <v>260</v>
      </c>
      <c r="H129" s="109"/>
      <c r="I129" s="109"/>
      <c r="J129" s="109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>
        <v>600</v>
      </c>
      <c r="B130" s="113" t="s">
        <v>253</v>
      </c>
      <c r="C130" s="114"/>
      <c r="D130" s="115"/>
      <c r="E130" s="114">
        <v>185000</v>
      </c>
      <c r="F130" s="115">
        <v>1</v>
      </c>
      <c r="G130" s="109" t="s">
        <v>260</v>
      </c>
      <c r="H130" s="109"/>
      <c r="I130" s="109"/>
      <c r="J130" s="109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>
        <v>601</v>
      </c>
      <c r="B131" s="118" t="s">
        <v>254</v>
      </c>
      <c r="C131" s="117"/>
      <c r="D131" s="119"/>
      <c r="E131" s="117">
        <v>5800</v>
      </c>
      <c r="F131" s="119">
        <v>1</v>
      </c>
      <c r="G131" s="109" t="s">
        <v>269</v>
      </c>
      <c r="H131" s="109"/>
      <c r="I131" s="109"/>
      <c r="J131" s="109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>
        <v>602</v>
      </c>
      <c r="B132" s="118" t="s">
        <v>255</v>
      </c>
      <c r="C132" s="117"/>
      <c r="D132" s="119"/>
      <c r="E132" s="117">
        <v>9500</v>
      </c>
      <c r="F132" s="119">
        <v>1</v>
      </c>
      <c r="G132" s="109"/>
      <c r="H132" s="109"/>
      <c r="I132" s="109"/>
      <c r="J132" s="109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>
        <v>603</v>
      </c>
      <c r="B133" s="118" t="s">
        <v>256</v>
      </c>
      <c r="C133" s="117"/>
      <c r="D133" s="119"/>
      <c r="E133" s="117">
        <v>6500</v>
      </c>
      <c r="F133" s="119">
        <v>1</v>
      </c>
      <c r="G133" s="109" t="s">
        <v>269</v>
      </c>
      <c r="H133" s="109"/>
      <c r="I133" s="109"/>
      <c r="J133" s="109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>
        <v>604</v>
      </c>
      <c r="B134" s="118" t="s">
        <v>257</v>
      </c>
      <c r="C134" s="117"/>
      <c r="D134" s="119"/>
      <c r="E134" s="117">
        <v>4800000</v>
      </c>
      <c r="F134" s="119">
        <v>1</v>
      </c>
      <c r="G134" s="109"/>
      <c r="H134" s="109"/>
      <c r="I134" s="109"/>
      <c r="J134" s="109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109"/>
      <c r="C135" s="109"/>
      <c r="D135" s="109"/>
      <c r="E135" s="109"/>
      <c r="F135" s="109"/>
      <c r="G135" s="109"/>
      <c r="H135" s="109"/>
      <c r="I135" s="109"/>
      <c r="J135" s="109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109"/>
      <c r="C136" s="109"/>
      <c r="D136" s="109"/>
      <c r="E136" s="109"/>
      <c r="F136" s="109"/>
      <c r="G136" s="109"/>
      <c r="H136" s="109"/>
      <c r="I136" s="109"/>
      <c r="J136" s="109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59" t="s">
        <v>264</v>
      </c>
      <c r="C137" s="58"/>
      <c r="D137" s="58"/>
      <c r="E137" s="246">
        <v>49900</v>
      </c>
      <c r="F137" s="246"/>
      <c r="G137" s="258" t="e">
        <f>ROUNDUP(((G130*1)/8),0)</f>
        <v>#VALUE!</v>
      </c>
      <c r="H137" s="258"/>
      <c r="I137" s="40" t="e">
        <f>G137*E137</f>
        <v>#VALUE!</v>
      </c>
      <c r="J137" s="109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109"/>
      <c r="C138" s="109"/>
      <c r="D138" s="109"/>
      <c r="E138" s="109"/>
      <c r="F138" s="109"/>
      <c r="G138" s="109"/>
      <c r="H138" s="109"/>
      <c r="I138" s="109"/>
      <c r="J138" s="109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109"/>
      <c r="C139" s="109"/>
      <c r="D139" s="109"/>
      <c r="E139" s="109"/>
      <c r="F139" s="109"/>
      <c r="G139" s="109"/>
      <c r="H139" s="109"/>
      <c r="I139" s="109"/>
      <c r="J139" s="109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109"/>
      <c r="C140" s="109"/>
      <c r="D140" s="109"/>
      <c r="E140" s="109"/>
      <c r="F140" s="109"/>
      <c r="G140" s="109"/>
      <c r="H140" s="109"/>
      <c r="I140" s="109"/>
      <c r="J140" s="109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109"/>
      <c r="C141" s="109"/>
      <c r="D141" s="109"/>
      <c r="E141" s="109"/>
      <c r="F141" s="109"/>
      <c r="G141" s="109"/>
      <c r="H141" s="109"/>
      <c r="I141" s="109"/>
      <c r="J141" s="109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109"/>
      <c r="C142" s="109"/>
      <c r="D142" s="109"/>
      <c r="E142" s="109"/>
      <c r="F142" s="109"/>
      <c r="G142" s="109"/>
      <c r="H142" s="109"/>
      <c r="I142" s="109"/>
      <c r="J142" s="109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109"/>
      <c r="C143" s="109"/>
      <c r="D143" s="109"/>
      <c r="E143" s="109"/>
      <c r="F143" s="109"/>
      <c r="G143" s="109"/>
      <c r="H143" s="109"/>
      <c r="I143" s="109"/>
      <c r="J143" s="109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109"/>
      <c r="C144" s="109"/>
      <c r="D144" s="109"/>
      <c r="E144" s="109"/>
      <c r="F144" s="109"/>
      <c r="G144" s="109"/>
      <c r="H144" s="109"/>
      <c r="I144" s="109"/>
      <c r="J144" s="109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109"/>
      <c r="C145" s="109"/>
      <c r="D145" s="109"/>
      <c r="E145" s="109"/>
      <c r="F145" s="109"/>
      <c r="G145" s="109"/>
      <c r="H145" s="109"/>
      <c r="I145" s="109"/>
      <c r="J145" s="109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109"/>
      <c r="C146" s="109"/>
      <c r="D146" s="109"/>
      <c r="E146" s="109"/>
      <c r="F146" s="109"/>
      <c r="G146" s="109"/>
      <c r="H146" s="109"/>
      <c r="I146" s="109"/>
      <c r="J146" s="109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109"/>
      <c r="C147" s="109"/>
      <c r="D147" s="109"/>
      <c r="E147" s="109"/>
      <c r="F147" s="109"/>
      <c r="G147" s="109"/>
      <c r="H147" s="109"/>
      <c r="I147" s="109"/>
      <c r="J147" s="109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109"/>
      <c r="C148" s="109"/>
      <c r="D148" s="109"/>
      <c r="E148" s="109"/>
      <c r="F148" s="109"/>
      <c r="G148" s="109"/>
      <c r="H148" s="109"/>
      <c r="I148" s="109"/>
      <c r="J148" s="109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109"/>
      <c r="C149" s="109"/>
      <c r="D149" s="109"/>
      <c r="E149" s="109"/>
      <c r="F149" s="109"/>
      <c r="G149" s="109"/>
      <c r="H149" s="109"/>
      <c r="I149" s="109"/>
      <c r="J149" s="109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109"/>
      <c r="C150" s="109"/>
      <c r="D150" s="109"/>
      <c r="E150" s="109"/>
      <c r="F150" s="109"/>
      <c r="G150" s="109"/>
      <c r="H150" s="109"/>
      <c r="I150" s="109"/>
      <c r="J150" s="109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109"/>
      <c r="C151" s="109"/>
      <c r="D151" s="109"/>
      <c r="E151" s="109"/>
      <c r="F151" s="109"/>
      <c r="G151" s="109"/>
      <c r="H151" s="109"/>
      <c r="I151" s="109"/>
      <c r="J151" s="109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109"/>
      <c r="C152" s="109"/>
      <c r="D152" s="109"/>
      <c r="E152" s="109"/>
      <c r="F152" s="109"/>
      <c r="G152" s="109"/>
      <c r="H152" s="109"/>
      <c r="I152" s="109"/>
      <c r="J152" s="109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109"/>
      <c r="C153" s="109"/>
      <c r="D153" s="109"/>
      <c r="E153" s="109"/>
      <c r="F153" s="109"/>
      <c r="G153" s="109"/>
      <c r="H153" s="109"/>
      <c r="I153" s="109"/>
      <c r="J153" s="109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109"/>
      <c r="C154" s="109"/>
      <c r="D154" s="109"/>
      <c r="E154" s="109"/>
      <c r="F154" s="109"/>
      <c r="G154" s="109"/>
      <c r="H154" s="109"/>
      <c r="I154" s="109"/>
      <c r="J154" s="109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109"/>
      <c r="C155" s="109"/>
      <c r="D155" s="109"/>
      <c r="E155" s="109"/>
      <c r="F155" s="109"/>
      <c r="G155" s="109"/>
      <c r="H155" s="109"/>
      <c r="I155" s="109"/>
      <c r="J155" s="109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109"/>
      <c r="C156" s="109"/>
      <c r="D156" s="109"/>
      <c r="E156" s="109"/>
      <c r="F156" s="109"/>
      <c r="G156" s="109"/>
      <c r="H156" s="109"/>
      <c r="I156" s="109"/>
      <c r="J156" s="109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109"/>
      <c r="C157" s="109"/>
      <c r="D157" s="109"/>
      <c r="E157" s="109"/>
      <c r="F157" s="109"/>
      <c r="G157" s="109"/>
      <c r="H157" s="109"/>
      <c r="I157" s="109"/>
      <c r="J157" s="109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109"/>
      <c r="C158" s="109"/>
      <c r="D158" s="109"/>
      <c r="E158" s="109"/>
      <c r="F158" s="109"/>
      <c r="G158" s="109"/>
      <c r="H158" s="109"/>
      <c r="I158" s="109"/>
      <c r="J158" s="109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109"/>
      <c r="C159" s="109"/>
      <c r="D159" s="109"/>
      <c r="E159" s="109"/>
      <c r="F159" s="109"/>
      <c r="G159" s="109"/>
      <c r="H159" s="109"/>
      <c r="I159" s="109"/>
      <c r="J159" s="109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109"/>
      <c r="C160" s="109"/>
      <c r="D160" s="109"/>
      <c r="E160" s="109"/>
      <c r="F160" s="109"/>
      <c r="G160" s="109"/>
      <c r="H160" s="109"/>
      <c r="I160" s="109"/>
      <c r="J160" s="109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109"/>
      <c r="C161" s="109"/>
      <c r="D161" s="109"/>
      <c r="E161" s="109"/>
      <c r="F161" s="109"/>
      <c r="G161" s="109"/>
      <c r="H161" s="109"/>
      <c r="I161" s="109"/>
      <c r="J161" s="109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109"/>
      <c r="C162" s="109"/>
      <c r="D162" s="109"/>
      <c r="E162" s="109"/>
      <c r="F162" s="109"/>
      <c r="G162" s="109"/>
      <c r="H162" s="109"/>
      <c r="I162" s="109"/>
      <c r="J162" s="109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109"/>
      <c r="C163" s="109"/>
      <c r="D163" s="109"/>
      <c r="E163" s="109"/>
      <c r="F163" s="109"/>
      <c r="G163" s="109"/>
      <c r="H163" s="109"/>
      <c r="I163" s="109"/>
      <c r="J163" s="109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109"/>
      <c r="C164" s="109"/>
      <c r="D164" s="109"/>
      <c r="E164" s="109"/>
      <c r="F164" s="109"/>
      <c r="G164" s="109"/>
      <c r="H164" s="109"/>
      <c r="I164" s="109"/>
      <c r="J164" s="109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109"/>
      <c r="C165" s="109"/>
      <c r="D165" s="109"/>
      <c r="E165" s="109"/>
      <c r="F165" s="109"/>
      <c r="G165" s="109"/>
      <c r="H165" s="109"/>
      <c r="I165" s="109"/>
      <c r="J165" s="109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109"/>
      <c r="C166" s="109"/>
      <c r="D166" s="109"/>
      <c r="E166" s="109"/>
      <c r="F166" s="109"/>
      <c r="G166" s="109"/>
      <c r="H166" s="109"/>
      <c r="I166" s="109"/>
      <c r="J166" s="109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109"/>
      <c r="C167" s="109"/>
      <c r="D167" s="109"/>
      <c r="E167" s="109"/>
      <c r="F167" s="109"/>
      <c r="G167" s="109"/>
      <c r="H167" s="109"/>
      <c r="I167" s="109"/>
      <c r="J167" s="109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109"/>
      <c r="C168" s="109"/>
      <c r="D168" s="109"/>
      <c r="E168" s="109"/>
      <c r="F168" s="109"/>
      <c r="G168" s="109"/>
      <c r="H168" s="109"/>
      <c r="I168" s="109"/>
      <c r="J168" s="109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109"/>
      <c r="C169" s="109"/>
      <c r="D169" s="109"/>
      <c r="E169" s="109"/>
      <c r="F169" s="109"/>
      <c r="G169" s="109"/>
      <c r="H169" s="109"/>
      <c r="I169" s="109"/>
      <c r="J169" s="109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109"/>
      <c r="C170" s="109"/>
      <c r="D170" s="109"/>
      <c r="E170" s="109"/>
      <c r="F170" s="109"/>
      <c r="G170" s="109"/>
      <c r="H170" s="109"/>
      <c r="I170" s="109"/>
      <c r="J170" s="109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109"/>
      <c r="C171" s="109"/>
      <c r="D171" s="109"/>
      <c r="E171" s="109"/>
      <c r="F171" s="109"/>
      <c r="G171" s="109"/>
      <c r="H171" s="109"/>
      <c r="I171" s="109"/>
      <c r="J171" s="109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109"/>
      <c r="C172" s="109"/>
      <c r="D172" s="109"/>
      <c r="E172" s="109"/>
      <c r="F172" s="109"/>
      <c r="G172" s="109"/>
      <c r="H172" s="109"/>
      <c r="I172" s="109"/>
      <c r="J172" s="109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109"/>
      <c r="C173" s="109"/>
      <c r="D173" s="109"/>
      <c r="E173" s="109"/>
      <c r="F173" s="109"/>
      <c r="G173" s="109"/>
      <c r="H173" s="109"/>
      <c r="I173" s="109"/>
      <c r="J173" s="109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109"/>
      <c r="C174" s="109"/>
      <c r="D174" s="109"/>
      <c r="E174" s="109"/>
      <c r="F174" s="109"/>
      <c r="G174" s="109"/>
      <c r="H174" s="109"/>
      <c r="I174" s="109"/>
      <c r="J174" s="109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109"/>
      <c r="C175" s="109"/>
      <c r="D175" s="109"/>
      <c r="E175" s="109"/>
      <c r="F175" s="109"/>
      <c r="G175" s="109"/>
      <c r="H175" s="109"/>
      <c r="I175" s="109"/>
      <c r="J175" s="109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109"/>
      <c r="C176" s="109"/>
      <c r="D176" s="109"/>
      <c r="E176" s="109"/>
      <c r="F176" s="109"/>
      <c r="G176" s="109"/>
      <c r="H176" s="109"/>
      <c r="I176" s="109"/>
      <c r="J176" s="109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109"/>
      <c r="C177" s="109"/>
      <c r="D177" s="109"/>
      <c r="E177" s="109"/>
      <c r="F177" s="109"/>
      <c r="G177" s="109"/>
      <c r="H177" s="109"/>
      <c r="I177" s="109"/>
      <c r="J177" s="109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109"/>
      <c r="C178" s="109"/>
      <c r="D178" s="109"/>
      <c r="E178" s="109"/>
      <c r="F178" s="109"/>
      <c r="G178" s="109"/>
      <c r="H178" s="109"/>
      <c r="I178" s="109"/>
      <c r="J178" s="109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109"/>
      <c r="C179" s="109"/>
      <c r="D179" s="109"/>
      <c r="E179" s="109"/>
      <c r="F179" s="109"/>
      <c r="G179" s="109"/>
      <c r="H179" s="109"/>
      <c r="I179" s="109"/>
      <c r="J179" s="109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109"/>
      <c r="C180" s="109"/>
      <c r="D180" s="109"/>
      <c r="E180" s="109"/>
      <c r="F180" s="109"/>
      <c r="G180" s="109"/>
      <c r="H180" s="109"/>
      <c r="I180" s="109"/>
      <c r="J180" s="109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109"/>
      <c r="C181" s="109"/>
      <c r="D181" s="109"/>
      <c r="E181" s="109"/>
      <c r="F181" s="109"/>
      <c r="G181" s="109"/>
      <c r="H181" s="109"/>
      <c r="I181" s="109"/>
      <c r="J181" s="109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109"/>
      <c r="C182" s="109"/>
      <c r="D182" s="109"/>
      <c r="E182" s="109"/>
      <c r="F182" s="109"/>
      <c r="G182" s="109"/>
      <c r="H182" s="109"/>
      <c r="I182" s="109"/>
      <c r="J182" s="109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109"/>
      <c r="C183" s="109"/>
      <c r="D183" s="109"/>
      <c r="E183" s="109"/>
      <c r="F183" s="109"/>
      <c r="G183" s="109"/>
      <c r="H183" s="109"/>
      <c r="I183" s="109"/>
      <c r="J183" s="109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109"/>
      <c r="C184" s="109"/>
      <c r="D184" s="109"/>
      <c r="E184" s="109"/>
      <c r="F184" s="109"/>
      <c r="G184" s="109"/>
      <c r="H184" s="109"/>
      <c r="I184" s="109"/>
      <c r="J184" s="109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109"/>
      <c r="C185" s="109"/>
      <c r="D185" s="109"/>
      <c r="E185" s="109"/>
      <c r="F185" s="109"/>
      <c r="G185" s="109"/>
      <c r="H185" s="109"/>
      <c r="I185" s="109"/>
      <c r="J185" s="109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109"/>
      <c r="C186" s="109"/>
      <c r="D186" s="109"/>
      <c r="E186" s="109"/>
      <c r="F186" s="109"/>
      <c r="G186" s="109"/>
      <c r="H186" s="109"/>
      <c r="I186" s="109"/>
      <c r="J186" s="109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109"/>
      <c r="C187" s="109"/>
      <c r="D187" s="109"/>
      <c r="E187" s="109"/>
      <c r="F187" s="109"/>
      <c r="G187" s="109"/>
      <c r="H187" s="109"/>
      <c r="I187" s="109"/>
      <c r="J187" s="109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109"/>
      <c r="C188" s="109"/>
      <c r="D188" s="109"/>
      <c r="E188" s="109"/>
      <c r="F188" s="109"/>
      <c r="G188" s="109"/>
      <c r="H188" s="109"/>
      <c r="I188" s="109"/>
      <c r="J188" s="109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109"/>
      <c r="C189" s="109"/>
      <c r="D189" s="109"/>
      <c r="E189" s="109"/>
      <c r="F189" s="109"/>
      <c r="G189" s="109"/>
      <c r="H189" s="109"/>
      <c r="I189" s="109"/>
      <c r="J189" s="109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109"/>
      <c r="C190" s="109"/>
      <c r="D190" s="109"/>
      <c r="E190" s="109"/>
      <c r="F190" s="109"/>
      <c r="G190" s="109"/>
      <c r="H190" s="109"/>
      <c r="I190" s="109"/>
      <c r="J190" s="109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109"/>
      <c r="C191" s="109"/>
      <c r="D191" s="109"/>
      <c r="E191" s="109"/>
      <c r="F191" s="109"/>
      <c r="G191" s="109"/>
      <c r="H191" s="109"/>
      <c r="I191" s="109"/>
      <c r="J191" s="109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109"/>
      <c r="C192" s="109"/>
      <c r="D192" s="109"/>
      <c r="E192" s="109"/>
      <c r="F192" s="109"/>
      <c r="G192" s="109"/>
      <c r="H192" s="109"/>
      <c r="I192" s="109"/>
      <c r="J192" s="109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109"/>
      <c r="C193" s="109"/>
      <c r="D193" s="109"/>
      <c r="E193" s="109"/>
      <c r="F193" s="109"/>
      <c r="G193" s="109"/>
      <c r="H193" s="109"/>
      <c r="I193" s="109"/>
      <c r="J193" s="109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109"/>
      <c r="C194" s="109"/>
      <c r="D194" s="109"/>
      <c r="E194" s="109"/>
      <c r="F194" s="109"/>
      <c r="G194" s="109"/>
      <c r="H194" s="109"/>
      <c r="I194" s="109"/>
      <c r="J194" s="109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109"/>
      <c r="C195" s="109"/>
      <c r="D195" s="109"/>
      <c r="E195" s="109"/>
      <c r="F195" s="109"/>
      <c r="G195" s="109"/>
      <c r="H195" s="109"/>
      <c r="I195" s="109"/>
      <c r="J195" s="109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109"/>
      <c r="C196" s="109"/>
      <c r="D196" s="109"/>
      <c r="E196" s="109"/>
      <c r="F196" s="109"/>
      <c r="G196" s="109"/>
      <c r="H196" s="109"/>
      <c r="I196" s="109"/>
      <c r="J196" s="109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109"/>
      <c r="C197" s="109"/>
      <c r="D197" s="109"/>
      <c r="E197" s="109"/>
      <c r="F197" s="109"/>
      <c r="G197" s="109"/>
      <c r="H197" s="109"/>
      <c r="I197" s="109"/>
      <c r="J197" s="109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109"/>
      <c r="C198" s="109"/>
      <c r="D198" s="109"/>
      <c r="E198" s="109"/>
      <c r="F198" s="109"/>
      <c r="G198" s="109"/>
      <c r="H198" s="109"/>
      <c r="I198" s="109"/>
      <c r="J198" s="109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109"/>
      <c r="C199" s="109"/>
      <c r="D199" s="109"/>
      <c r="E199" s="109"/>
      <c r="F199" s="109"/>
      <c r="G199" s="109"/>
      <c r="H199" s="109"/>
      <c r="I199" s="109"/>
      <c r="J199" s="109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109"/>
      <c r="C200" s="109"/>
      <c r="D200" s="109"/>
      <c r="E200" s="109"/>
      <c r="F200" s="109"/>
      <c r="G200" s="109"/>
      <c r="H200" s="109"/>
      <c r="I200" s="109"/>
      <c r="J200" s="109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109"/>
      <c r="C201" s="109"/>
      <c r="D201" s="109"/>
      <c r="E201" s="109"/>
      <c r="F201" s="109"/>
      <c r="G201" s="109"/>
      <c r="H201" s="109"/>
      <c r="I201" s="109"/>
      <c r="J201" s="109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109"/>
      <c r="C202" s="109"/>
      <c r="D202" s="109"/>
      <c r="E202" s="109"/>
      <c r="F202" s="109"/>
      <c r="G202" s="109"/>
      <c r="H202" s="109"/>
      <c r="I202" s="109"/>
      <c r="J202" s="109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109"/>
      <c r="C203" s="109"/>
      <c r="D203" s="109"/>
      <c r="E203" s="109"/>
      <c r="F203" s="109"/>
      <c r="G203" s="109"/>
      <c r="H203" s="109"/>
      <c r="I203" s="109"/>
      <c r="J203" s="109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109"/>
      <c r="C204" s="109"/>
      <c r="D204" s="109"/>
      <c r="E204" s="109"/>
      <c r="F204" s="109"/>
      <c r="G204" s="109"/>
      <c r="H204" s="109"/>
      <c r="I204" s="109"/>
      <c r="J204" s="109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109"/>
      <c r="C205" s="109"/>
      <c r="D205" s="109"/>
      <c r="E205" s="109"/>
      <c r="F205" s="109"/>
      <c r="G205" s="109"/>
      <c r="H205" s="109"/>
      <c r="I205" s="109"/>
      <c r="J205" s="109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109"/>
      <c r="C206" s="109"/>
      <c r="D206" s="109"/>
      <c r="E206" s="109"/>
      <c r="F206" s="109"/>
      <c r="G206" s="109"/>
      <c r="H206" s="109"/>
      <c r="I206" s="109"/>
      <c r="J206" s="109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109"/>
      <c r="C207" s="109"/>
      <c r="D207" s="109"/>
      <c r="E207" s="109"/>
      <c r="F207" s="109"/>
      <c r="G207" s="109"/>
      <c r="H207" s="109"/>
      <c r="I207" s="109"/>
      <c r="J207" s="109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109"/>
      <c r="C208" s="109"/>
      <c r="D208" s="109"/>
      <c r="E208" s="109"/>
      <c r="F208" s="109"/>
      <c r="G208" s="109"/>
      <c r="H208" s="109"/>
      <c r="I208" s="109"/>
      <c r="J208" s="109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109"/>
      <c r="C209" s="109"/>
      <c r="D209" s="109"/>
      <c r="E209" s="109"/>
      <c r="F209" s="109"/>
      <c r="G209" s="109"/>
      <c r="H209" s="109"/>
      <c r="I209" s="109"/>
      <c r="J209" s="109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109"/>
      <c r="C210" s="109"/>
      <c r="D210" s="109"/>
      <c r="E210" s="109"/>
      <c r="F210" s="109"/>
      <c r="G210" s="109"/>
      <c r="H210" s="109"/>
      <c r="I210" s="109"/>
      <c r="J210" s="109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109"/>
      <c r="C211" s="109"/>
      <c r="D211" s="109"/>
      <c r="E211" s="109"/>
      <c r="F211" s="109"/>
      <c r="G211" s="109"/>
      <c r="H211" s="109"/>
      <c r="I211" s="109"/>
      <c r="J211" s="109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109"/>
      <c r="C212" s="109"/>
      <c r="D212" s="109"/>
      <c r="E212" s="109"/>
      <c r="F212" s="109"/>
      <c r="G212" s="109"/>
      <c r="H212" s="109"/>
      <c r="I212" s="109"/>
      <c r="J212" s="109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109"/>
      <c r="C213" s="109"/>
      <c r="D213" s="109"/>
      <c r="E213" s="109"/>
      <c r="F213" s="109"/>
      <c r="G213" s="109"/>
      <c r="H213" s="109"/>
      <c r="I213" s="109"/>
      <c r="J213" s="109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109"/>
      <c r="C214" s="109"/>
      <c r="D214" s="109"/>
      <c r="E214" s="109"/>
      <c r="F214" s="109"/>
      <c r="G214" s="109"/>
      <c r="H214" s="109"/>
      <c r="I214" s="109"/>
      <c r="J214" s="109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109"/>
      <c r="C215" s="109"/>
      <c r="D215" s="109"/>
      <c r="E215" s="109"/>
      <c r="F215" s="109"/>
      <c r="G215" s="109"/>
      <c r="H215" s="109"/>
      <c r="I215" s="109"/>
      <c r="J215" s="109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109"/>
      <c r="C216" s="109"/>
      <c r="D216" s="109"/>
      <c r="E216" s="109"/>
      <c r="F216" s="109"/>
      <c r="G216" s="109"/>
      <c r="H216" s="109"/>
      <c r="I216" s="109"/>
      <c r="J216" s="109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109"/>
      <c r="C217" s="109"/>
      <c r="D217" s="109"/>
      <c r="E217" s="109"/>
      <c r="F217" s="109"/>
      <c r="G217" s="109"/>
      <c r="H217" s="109"/>
      <c r="I217" s="109"/>
      <c r="J217" s="109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109"/>
      <c r="C218" s="109"/>
      <c r="D218" s="109"/>
      <c r="E218" s="109"/>
      <c r="F218" s="109"/>
      <c r="G218" s="109"/>
      <c r="H218" s="109"/>
      <c r="I218" s="109"/>
      <c r="J218" s="109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109"/>
      <c r="C219" s="109"/>
      <c r="D219" s="109"/>
      <c r="E219" s="109"/>
      <c r="F219" s="109"/>
      <c r="G219" s="109"/>
      <c r="H219" s="109"/>
      <c r="I219" s="109"/>
      <c r="J219" s="109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109"/>
      <c r="C220" s="109"/>
      <c r="D220" s="109"/>
      <c r="E220" s="109"/>
      <c r="F220" s="109"/>
      <c r="G220" s="109"/>
      <c r="H220" s="109"/>
      <c r="I220" s="109"/>
      <c r="J220" s="109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109"/>
      <c r="C221" s="109"/>
      <c r="D221" s="109"/>
      <c r="E221" s="109"/>
      <c r="F221" s="109"/>
      <c r="G221" s="109"/>
      <c r="H221" s="109"/>
      <c r="I221" s="109"/>
      <c r="J221" s="109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109"/>
      <c r="C222" s="109"/>
      <c r="D222" s="109"/>
      <c r="E222" s="109"/>
      <c r="F222" s="109"/>
      <c r="G222" s="109"/>
      <c r="H222" s="109"/>
      <c r="I222" s="109"/>
      <c r="J222" s="109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109"/>
      <c r="C223" s="109"/>
      <c r="D223" s="109"/>
      <c r="E223" s="109"/>
      <c r="F223" s="109"/>
      <c r="G223" s="109"/>
      <c r="H223" s="109"/>
      <c r="I223" s="109"/>
      <c r="J223" s="109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109"/>
      <c r="C224" s="109"/>
      <c r="D224" s="109"/>
      <c r="E224" s="109"/>
      <c r="F224" s="109"/>
      <c r="G224" s="109"/>
      <c r="H224" s="109"/>
      <c r="I224" s="109"/>
      <c r="J224" s="109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109"/>
      <c r="C225" s="109"/>
      <c r="D225" s="109"/>
      <c r="E225" s="109"/>
      <c r="F225" s="109"/>
      <c r="G225" s="109"/>
      <c r="H225" s="109"/>
      <c r="I225" s="109"/>
      <c r="J225" s="109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109"/>
      <c r="C226" s="109"/>
      <c r="D226" s="109"/>
      <c r="E226" s="109"/>
      <c r="F226" s="109"/>
      <c r="G226" s="109"/>
      <c r="H226" s="109"/>
      <c r="I226" s="109"/>
      <c r="J226" s="109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109"/>
      <c r="C227" s="109"/>
      <c r="D227" s="109"/>
      <c r="E227" s="109"/>
      <c r="F227" s="109"/>
      <c r="G227" s="109"/>
      <c r="H227" s="109"/>
      <c r="I227" s="109"/>
      <c r="J227" s="109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109"/>
      <c r="C228" s="109"/>
      <c r="D228" s="109"/>
      <c r="E228" s="109"/>
      <c r="F228" s="109"/>
      <c r="G228" s="109"/>
      <c r="H228" s="109"/>
      <c r="I228" s="109"/>
      <c r="J228" s="109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109"/>
      <c r="C229" s="109"/>
      <c r="D229" s="109"/>
      <c r="E229" s="109"/>
      <c r="F229" s="109"/>
      <c r="G229" s="109"/>
      <c r="H229" s="109"/>
      <c r="I229" s="109"/>
      <c r="J229" s="109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109"/>
      <c r="C230" s="109"/>
      <c r="D230" s="109"/>
      <c r="E230" s="109"/>
      <c r="F230" s="109"/>
      <c r="G230" s="109"/>
      <c r="H230" s="109"/>
      <c r="I230" s="109"/>
      <c r="J230" s="109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109"/>
      <c r="C231" s="109"/>
      <c r="D231" s="109"/>
      <c r="E231" s="109"/>
      <c r="F231" s="109"/>
      <c r="G231" s="109"/>
      <c r="H231" s="109"/>
      <c r="I231" s="109"/>
      <c r="J231" s="109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109"/>
      <c r="C232" s="109"/>
      <c r="D232" s="109"/>
      <c r="E232" s="109"/>
      <c r="F232" s="109"/>
      <c r="G232" s="109"/>
      <c r="H232" s="109"/>
      <c r="I232" s="109"/>
      <c r="J232" s="109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109"/>
      <c r="C233" s="109"/>
      <c r="D233" s="109"/>
      <c r="E233" s="109"/>
      <c r="F233" s="109"/>
      <c r="G233" s="109"/>
      <c r="H233" s="109"/>
      <c r="I233" s="109"/>
      <c r="J233" s="109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109"/>
      <c r="C234" s="109"/>
      <c r="D234" s="109"/>
      <c r="E234" s="109"/>
      <c r="F234" s="109"/>
      <c r="G234" s="109"/>
      <c r="H234" s="109"/>
      <c r="I234" s="109"/>
      <c r="J234" s="109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109"/>
      <c r="C235" s="109"/>
      <c r="D235" s="109"/>
      <c r="E235" s="109"/>
      <c r="F235" s="109"/>
      <c r="G235" s="109"/>
      <c r="H235" s="109"/>
      <c r="I235" s="109"/>
      <c r="J235" s="109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109"/>
      <c r="C236" s="109"/>
      <c r="D236" s="109"/>
      <c r="E236" s="109"/>
      <c r="F236" s="109"/>
      <c r="G236" s="109"/>
      <c r="H236" s="109"/>
      <c r="I236" s="109"/>
      <c r="J236" s="109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109"/>
      <c r="C237" s="109"/>
      <c r="D237" s="109"/>
      <c r="E237" s="109"/>
      <c r="F237" s="109"/>
      <c r="G237" s="109"/>
      <c r="H237" s="109"/>
      <c r="I237" s="109"/>
      <c r="J237" s="109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109"/>
      <c r="C238" s="109"/>
      <c r="D238" s="109"/>
      <c r="E238" s="109"/>
      <c r="F238" s="109"/>
      <c r="G238" s="109"/>
      <c r="H238" s="109"/>
      <c r="I238" s="109"/>
      <c r="J238" s="109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109"/>
      <c r="C239" s="109"/>
      <c r="D239" s="109"/>
      <c r="E239" s="109"/>
      <c r="F239" s="109"/>
      <c r="G239" s="109"/>
      <c r="H239" s="109"/>
      <c r="I239" s="109"/>
      <c r="J239" s="109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109"/>
      <c r="C240" s="109"/>
      <c r="D240" s="109"/>
      <c r="E240" s="109"/>
      <c r="F240" s="109"/>
      <c r="G240" s="109"/>
      <c r="H240" s="109"/>
      <c r="I240" s="109"/>
      <c r="J240" s="109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109"/>
      <c r="C241" s="109"/>
      <c r="D241" s="109"/>
      <c r="E241" s="109"/>
      <c r="F241" s="109"/>
      <c r="G241" s="109"/>
      <c r="H241" s="109"/>
      <c r="I241" s="109"/>
      <c r="J241" s="109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109"/>
      <c r="C242" s="109"/>
      <c r="D242" s="109"/>
      <c r="E242" s="109"/>
      <c r="F242" s="109"/>
      <c r="G242" s="109"/>
      <c r="H242" s="109"/>
      <c r="I242" s="109"/>
      <c r="J242" s="109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109"/>
      <c r="C243" s="109"/>
      <c r="D243" s="109"/>
      <c r="E243" s="109"/>
      <c r="F243" s="109"/>
      <c r="G243" s="109"/>
      <c r="H243" s="109"/>
      <c r="I243" s="109"/>
      <c r="J243" s="109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109"/>
      <c r="C244" s="109"/>
      <c r="D244" s="109"/>
      <c r="E244" s="109"/>
      <c r="F244" s="109"/>
      <c r="G244" s="109"/>
      <c r="H244" s="109"/>
      <c r="I244" s="109"/>
      <c r="J244" s="109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109"/>
      <c r="C245" s="109"/>
      <c r="D245" s="109"/>
      <c r="E245" s="109"/>
      <c r="F245" s="109"/>
      <c r="G245" s="109"/>
      <c r="H245" s="109"/>
      <c r="I245" s="109"/>
      <c r="J245" s="109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109"/>
      <c r="C246" s="109"/>
      <c r="D246" s="109"/>
      <c r="E246" s="109"/>
      <c r="F246" s="109"/>
      <c r="G246" s="109"/>
      <c r="H246" s="109"/>
      <c r="I246" s="109"/>
      <c r="J246" s="109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109"/>
      <c r="C247" s="109"/>
      <c r="D247" s="109"/>
      <c r="E247" s="109"/>
      <c r="F247" s="109"/>
      <c r="G247" s="109"/>
      <c r="H247" s="109"/>
      <c r="I247" s="109"/>
      <c r="J247" s="109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109"/>
      <c r="C248" s="109"/>
      <c r="D248" s="109"/>
      <c r="E248" s="109"/>
      <c r="F248" s="109"/>
      <c r="G248" s="109"/>
      <c r="H248" s="109"/>
      <c r="I248" s="109"/>
      <c r="J248" s="109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109"/>
      <c r="C249" s="109"/>
      <c r="D249" s="109"/>
      <c r="E249" s="109"/>
      <c r="F249" s="109"/>
      <c r="G249" s="109"/>
      <c r="H249" s="109"/>
      <c r="I249" s="109"/>
      <c r="J249" s="109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109"/>
      <c r="C250" s="109"/>
      <c r="D250" s="109"/>
      <c r="E250" s="109"/>
      <c r="F250" s="109"/>
      <c r="G250" s="109"/>
      <c r="H250" s="109"/>
      <c r="I250" s="109"/>
      <c r="J250" s="109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109"/>
      <c r="C251" s="109"/>
      <c r="D251" s="109"/>
      <c r="E251" s="109"/>
      <c r="F251" s="109"/>
      <c r="G251" s="109"/>
      <c r="H251" s="109"/>
      <c r="I251" s="109"/>
      <c r="J251" s="109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109"/>
      <c r="C252" s="109"/>
      <c r="D252" s="109"/>
      <c r="E252" s="109"/>
      <c r="F252" s="109"/>
      <c r="G252" s="109"/>
      <c r="H252" s="109"/>
      <c r="I252" s="109"/>
      <c r="J252" s="109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109"/>
      <c r="C253" s="109"/>
      <c r="D253" s="109"/>
      <c r="E253" s="109"/>
      <c r="F253" s="109"/>
      <c r="G253" s="109"/>
      <c r="H253" s="109"/>
      <c r="I253" s="109"/>
      <c r="J253" s="109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109"/>
      <c r="C254" s="109"/>
      <c r="D254" s="109"/>
      <c r="E254" s="109"/>
      <c r="F254" s="109"/>
      <c r="G254" s="109"/>
      <c r="H254" s="109"/>
      <c r="I254" s="109"/>
      <c r="J254" s="109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109"/>
      <c r="C255" s="109"/>
      <c r="D255" s="109"/>
      <c r="E255" s="109"/>
      <c r="F255" s="109"/>
      <c r="G255" s="109"/>
      <c r="H255" s="109"/>
      <c r="I255" s="109"/>
      <c r="J255" s="109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109"/>
      <c r="C256" s="109"/>
      <c r="D256" s="109"/>
      <c r="E256" s="109"/>
      <c r="F256" s="109"/>
      <c r="G256" s="109"/>
      <c r="H256" s="109"/>
      <c r="I256" s="109"/>
      <c r="J256" s="109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109"/>
      <c r="C257" s="109"/>
      <c r="D257" s="109"/>
      <c r="E257" s="109"/>
      <c r="F257" s="109"/>
      <c r="G257" s="109"/>
      <c r="H257" s="109"/>
      <c r="I257" s="109"/>
      <c r="J257" s="109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109"/>
      <c r="C258" s="109"/>
      <c r="D258" s="109"/>
      <c r="E258" s="109"/>
      <c r="F258" s="109"/>
      <c r="G258" s="109"/>
      <c r="H258" s="109"/>
      <c r="I258" s="109"/>
      <c r="J258" s="109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109"/>
      <c r="C259" s="109"/>
      <c r="D259" s="109"/>
      <c r="E259" s="109"/>
      <c r="F259" s="109"/>
      <c r="G259" s="109"/>
      <c r="H259" s="109"/>
      <c r="I259" s="109"/>
      <c r="J259" s="109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109"/>
      <c r="C260" s="109"/>
      <c r="D260" s="109"/>
      <c r="E260" s="109"/>
      <c r="F260" s="109"/>
      <c r="G260" s="109"/>
      <c r="H260" s="109"/>
      <c r="I260" s="109"/>
      <c r="J260" s="109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109"/>
      <c r="C261" s="109"/>
      <c r="D261" s="109"/>
      <c r="E261" s="109"/>
      <c r="F261" s="109"/>
      <c r="G261" s="109"/>
      <c r="H261" s="109"/>
      <c r="I261" s="109"/>
      <c r="J261" s="109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109"/>
      <c r="C262" s="109"/>
      <c r="D262" s="109"/>
      <c r="E262" s="109"/>
      <c r="F262" s="109"/>
      <c r="G262" s="109"/>
      <c r="H262" s="109"/>
      <c r="I262" s="109"/>
      <c r="J262" s="109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109"/>
      <c r="C263" s="109"/>
      <c r="D263" s="109"/>
      <c r="E263" s="109"/>
      <c r="F263" s="109"/>
      <c r="G263" s="109"/>
      <c r="H263" s="109"/>
      <c r="I263" s="109"/>
      <c r="J263" s="109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109"/>
      <c r="C264" s="109"/>
      <c r="D264" s="109"/>
      <c r="E264" s="109"/>
      <c r="F264" s="109"/>
      <c r="G264" s="109"/>
      <c r="H264" s="109"/>
      <c r="I264" s="109"/>
      <c r="J264" s="109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109"/>
      <c r="C265" s="109"/>
      <c r="D265" s="109"/>
      <c r="E265" s="109"/>
      <c r="F265" s="109"/>
      <c r="G265" s="109"/>
      <c r="H265" s="109"/>
      <c r="I265" s="109"/>
      <c r="J265" s="109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109"/>
      <c r="C266" s="109"/>
      <c r="D266" s="109"/>
      <c r="E266" s="109"/>
      <c r="F266" s="109"/>
      <c r="G266" s="109"/>
      <c r="H266" s="109"/>
      <c r="I266" s="109"/>
      <c r="J266" s="109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109"/>
      <c r="C267" s="109"/>
      <c r="D267" s="109"/>
      <c r="E267" s="109"/>
      <c r="F267" s="109"/>
      <c r="G267" s="109"/>
      <c r="H267" s="109"/>
      <c r="I267" s="109"/>
      <c r="J267" s="109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109"/>
      <c r="C268" s="109"/>
      <c r="D268" s="109"/>
      <c r="E268" s="109"/>
      <c r="F268" s="109"/>
      <c r="G268" s="109"/>
      <c r="H268" s="109"/>
      <c r="I268" s="109"/>
      <c r="J268" s="109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109"/>
      <c r="C269" s="109"/>
      <c r="D269" s="109"/>
      <c r="E269" s="109"/>
      <c r="F269" s="109"/>
      <c r="G269" s="109"/>
      <c r="H269" s="109"/>
      <c r="I269" s="109"/>
      <c r="J269" s="109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109"/>
      <c r="C270" s="109"/>
      <c r="D270" s="109"/>
      <c r="E270" s="109"/>
      <c r="F270" s="109"/>
      <c r="G270" s="109"/>
      <c r="H270" s="109"/>
      <c r="I270" s="109"/>
      <c r="J270" s="109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109"/>
      <c r="C271" s="109"/>
      <c r="D271" s="109"/>
      <c r="E271" s="109"/>
      <c r="F271" s="109"/>
      <c r="G271" s="109"/>
      <c r="H271" s="109"/>
      <c r="I271" s="109"/>
      <c r="J271" s="109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109"/>
      <c r="C272" s="109"/>
      <c r="D272" s="109"/>
      <c r="E272" s="109"/>
      <c r="F272" s="109"/>
      <c r="G272" s="109"/>
      <c r="H272" s="109"/>
      <c r="I272" s="109"/>
      <c r="J272" s="109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109"/>
      <c r="C273" s="109"/>
      <c r="D273" s="109"/>
      <c r="E273" s="109"/>
      <c r="F273" s="109"/>
      <c r="G273" s="109"/>
      <c r="H273" s="109"/>
      <c r="I273" s="109"/>
      <c r="J273" s="109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109"/>
      <c r="C274" s="109"/>
      <c r="D274" s="109"/>
      <c r="E274" s="109"/>
      <c r="F274" s="109"/>
      <c r="G274" s="109"/>
      <c r="H274" s="109"/>
      <c r="I274" s="109"/>
      <c r="J274" s="109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109"/>
      <c r="C275" s="109"/>
      <c r="D275" s="109"/>
      <c r="E275" s="109"/>
      <c r="F275" s="109"/>
      <c r="G275" s="109"/>
      <c r="H275" s="109"/>
      <c r="I275" s="109"/>
      <c r="J275" s="109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109"/>
      <c r="C276" s="109"/>
      <c r="D276" s="109"/>
      <c r="E276" s="109"/>
      <c r="F276" s="109"/>
      <c r="G276" s="109"/>
      <c r="H276" s="109"/>
      <c r="I276" s="109"/>
      <c r="J276" s="109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109"/>
      <c r="C277" s="109"/>
      <c r="D277" s="109"/>
      <c r="E277" s="109"/>
      <c r="F277" s="109"/>
      <c r="G277" s="109"/>
      <c r="H277" s="109"/>
      <c r="I277" s="109"/>
      <c r="J277" s="109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109"/>
      <c r="C278" s="109"/>
      <c r="D278" s="109"/>
      <c r="E278" s="109"/>
      <c r="F278" s="109"/>
      <c r="G278" s="109"/>
      <c r="H278" s="109"/>
      <c r="I278" s="109"/>
      <c r="J278" s="109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109"/>
      <c r="C279" s="109"/>
      <c r="D279" s="109"/>
      <c r="E279" s="109"/>
      <c r="F279" s="109"/>
      <c r="G279" s="109"/>
      <c r="H279" s="109"/>
      <c r="I279" s="109"/>
      <c r="J279" s="109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109"/>
      <c r="C280" s="109"/>
      <c r="D280" s="109"/>
      <c r="E280" s="109"/>
      <c r="F280" s="109"/>
      <c r="G280" s="109"/>
      <c r="H280" s="109"/>
      <c r="I280" s="109"/>
      <c r="J280" s="109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109"/>
      <c r="C281" s="109"/>
      <c r="D281" s="109"/>
      <c r="E281" s="109"/>
      <c r="F281" s="109"/>
      <c r="G281" s="109"/>
      <c r="H281" s="109"/>
      <c r="I281" s="109"/>
      <c r="J281" s="109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109"/>
      <c r="C282" s="109"/>
      <c r="D282" s="109"/>
      <c r="E282" s="109"/>
      <c r="F282" s="109"/>
      <c r="G282" s="109"/>
      <c r="H282" s="109"/>
      <c r="I282" s="109"/>
      <c r="J282" s="109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109"/>
      <c r="C283" s="109"/>
      <c r="D283" s="109"/>
      <c r="E283" s="109"/>
      <c r="F283" s="109"/>
      <c r="G283" s="109"/>
      <c r="H283" s="109"/>
      <c r="I283" s="109"/>
      <c r="J283" s="109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109"/>
      <c r="C284" s="109"/>
      <c r="D284" s="109"/>
      <c r="E284" s="109"/>
      <c r="F284" s="109"/>
      <c r="G284" s="109"/>
      <c r="H284" s="109"/>
      <c r="I284" s="109"/>
      <c r="J284" s="109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109"/>
      <c r="C285" s="109"/>
      <c r="D285" s="109"/>
      <c r="E285" s="109"/>
      <c r="F285" s="109"/>
      <c r="G285" s="109"/>
      <c r="H285" s="109"/>
      <c r="I285" s="109"/>
      <c r="J285" s="109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109"/>
      <c r="C286" s="109"/>
      <c r="D286" s="109"/>
      <c r="E286" s="109"/>
      <c r="F286" s="109"/>
      <c r="G286" s="109"/>
      <c r="H286" s="109"/>
      <c r="I286" s="109"/>
      <c r="J286" s="109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109"/>
      <c r="C287" s="109"/>
      <c r="D287" s="109"/>
      <c r="E287" s="109"/>
      <c r="F287" s="109"/>
      <c r="G287" s="109"/>
      <c r="H287" s="109"/>
      <c r="I287" s="109"/>
      <c r="J287" s="109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109"/>
      <c r="C288" s="109"/>
      <c r="D288" s="109"/>
      <c r="E288" s="109"/>
      <c r="F288" s="109"/>
      <c r="G288" s="109"/>
      <c r="H288" s="109"/>
      <c r="I288" s="109"/>
      <c r="J288" s="109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109"/>
      <c r="C289" s="109"/>
      <c r="D289" s="109"/>
      <c r="E289" s="109"/>
      <c r="F289" s="109"/>
      <c r="G289" s="109"/>
      <c r="H289" s="109"/>
      <c r="I289" s="109"/>
      <c r="J289" s="109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109"/>
      <c r="C290" s="109"/>
      <c r="D290" s="109"/>
      <c r="E290" s="109"/>
      <c r="F290" s="109"/>
      <c r="G290" s="109"/>
      <c r="H290" s="109"/>
      <c r="I290" s="109"/>
      <c r="J290" s="109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109"/>
      <c r="C291" s="109"/>
      <c r="D291" s="109"/>
      <c r="E291" s="109"/>
      <c r="F291" s="109"/>
      <c r="G291" s="109"/>
      <c r="H291" s="109"/>
      <c r="I291" s="109"/>
      <c r="J291" s="109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109"/>
      <c r="C292" s="109"/>
      <c r="D292" s="109"/>
      <c r="E292" s="109"/>
      <c r="F292" s="109"/>
      <c r="G292" s="109"/>
      <c r="H292" s="109"/>
      <c r="I292" s="109"/>
      <c r="J292" s="109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109"/>
      <c r="C293" s="109"/>
      <c r="D293" s="109"/>
      <c r="E293" s="109"/>
      <c r="F293" s="109"/>
      <c r="G293" s="109"/>
      <c r="H293" s="109"/>
      <c r="I293" s="109"/>
      <c r="J293" s="109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109"/>
      <c r="C294" s="109"/>
      <c r="D294" s="109"/>
      <c r="E294" s="109"/>
      <c r="F294" s="109"/>
      <c r="G294" s="109"/>
      <c r="H294" s="109"/>
      <c r="I294" s="109"/>
      <c r="J294" s="109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109"/>
      <c r="C295" s="109"/>
      <c r="D295" s="109"/>
      <c r="E295" s="109"/>
      <c r="F295" s="109"/>
      <c r="G295" s="109"/>
      <c r="H295" s="109"/>
      <c r="I295" s="109"/>
      <c r="J295" s="109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109"/>
      <c r="C296" s="109"/>
      <c r="D296" s="109"/>
      <c r="E296" s="109"/>
      <c r="F296" s="109"/>
      <c r="G296" s="109"/>
      <c r="H296" s="109"/>
      <c r="I296" s="109"/>
      <c r="J296" s="109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109"/>
      <c r="C297" s="109"/>
      <c r="D297" s="109"/>
      <c r="E297" s="109"/>
      <c r="F297" s="109"/>
      <c r="G297" s="109"/>
      <c r="H297" s="109"/>
      <c r="I297" s="109"/>
      <c r="J297" s="109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109"/>
      <c r="C298" s="109"/>
      <c r="D298" s="109"/>
      <c r="E298" s="109"/>
      <c r="F298" s="109"/>
      <c r="G298" s="109"/>
      <c r="H298" s="109"/>
      <c r="I298" s="109"/>
      <c r="J298" s="109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109"/>
      <c r="C299" s="109"/>
      <c r="D299" s="109"/>
      <c r="E299" s="109"/>
      <c r="F299" s="109"/>
      <c r="G299" s="109"/>
      <c r="H299" s="109"/>
      <c r="I299" s="109"/>
      <c r="J299" s="109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109"/>
      <c r="C300" s="109"/>
      <c r="D300" s="109"/>
      <c r="E300" s="109"/>
      <c r="F300" s="109"/>
      <c r="G300" s="109"/>
      <c r="H300" s="109"/>
      <c r="I300" s="109"/>
      <c r="J300" s="109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109"/>
      <c r="C301" s="109"/>
      <c r="D301" s="109"/>
      <c r="E301" s="109"/>
      <c r="F301" s="109"/>
      <c r="G301" s="109"/>
      <c r="H301" s="109"/>
      <c r="I301" s="109"/>
      <c r="J301" s="109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109"/>
      <c r="C302" s="109"/>
      <c r="D302" s="109"/>
      <c r="E302" s="109"/>
      <c r="F302" s="109"/>
      <c r="G302" s="109"/>
      <c r="H302" s="109"/>
      <c r="I302" s="109"/>
      <c r="J302" s="109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109"/>
      <c r="C303" s="109"/>
      <c r="D303" s="109"/>
      <c r="E303" s="109"/>
      <c r="F303" s="109"/>
      <c r="G303" s="109"/>
      <c r="H303" s="109"/>
      <c r="I303" s="109"/>
      <c r="J303" s="109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109"/>
      <c r="C304" s="109"/>
      <c r="D304" s="109"/>
      <c r="E304" s="109"/>
      <c r="F304" s="109"/>
      <c r="G304" s="109"/>
      <c r="H304" s="109"/>
      <c r="I304" s="109"/>
      <c r="J304" s="109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109"/>
      <c r="C305" s="109"/>
      <c r="D305" s="109"/>
      <c r="E305" s="109"/>
      <c r="F305" s="109"/>
      <c r="G305" s="109"/>
      <c r="H305" s="109"/>
      <c r="I305" s="109"/>
      <c r="J305" s="109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109"/>
      <c r="C306" s="109"/>
      <c r="D306" s="109"/>
      <c r="E306" s="109"/>
      <c r="F306" s="109"/>
      <c r="G306" s="109"/>
      <c r="H306" s="109"/>
      <c r="I306" s="109"/>
      <c r="J306" s="109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109"/>
      <c r="C307" s="109"/>
      <c r="D307" s="109"/>
      <c r="E307" s="109"/>
      <c r="F307" s="109"/>
      <c r="G307" s="109"/>
      <c r="H307" s="109"/>
      <c r="I307" s="109"/>
      <c r="J307" s="109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109"/>
      <c r="C308" s="109"/>
      <c r="D308" s="109"/>
      <c r="E308" s="109"/>
      <c r="F308" s="109"/>
      <c r="G308" s="109"/>
      <c r="H308" s="109"/>
      <c r="I308" s="109"/>
      <c r="J308" s="109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109"/>
      <c r="C309" s="109"/>
      <c r="D309" s="109"/>
      <c r="E309" s="109"/>
      <c r="F309" s="109"/>
      <c r="G309" s="109"/>
      <c r="H309" s="109"/>
      <c r="I309" s="109"/>
      <c r="J309" s="109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109"/>
      <c r="C310" s="109"/>
      <c r="D310" s="109"/>
      <c r="E310" s="109"/>
      <c r="F310" s="109"/>
      <c r="G310" s="109"/>
      <c r="H310" s="109"/>
      <c r="I310" s="109"/>
      <c r="J310" s="109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109"/>
      <c r="C311" s="109"/>
      <c r="D311" s="109"/>
      <c r="E311" s="109"/>
      <c r="F311" s="109"/>
      <c r="G311" s="109"/>
      <c r="H311" s="109"/>
      <c r="I311" s="109"/>
      <c r="J311" s="109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109"/>
      <c r="C312" s="109"/>
      <c r="D312" s="109"/>
      <c r="E312" s="109"/>
      <c r="F312" s="109"/>
      <c r="G312" s="109"/>
      <c r="H312" s="109"/>
      <c r="I312" s="109"/>
      <c r="J312" s="109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109"/>
      <c r="C313" s="109"/>
      <c r="D313" s="109"/>
      <c r="E313" s="109"/>
      <c r="F313" s="109"/>
      <c r="G313" s="109"/>
      <c r="H313" s="109"/>
      <c r="I313" s="109"/>
      <c r="J313" s="109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109"/>
      <c r="C314" s="109"/>
      <c r="D314" s="109"/>
      <c r="E314" s="109"/>
      <c r="F314" s="109"/>
      <c r="G314" s="109"/>
      <c r="H314" s="109"/>
      <c r="I314" s="109"/>
      <c r="J314" s="109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109"/>
      <c r="C315" s="109"/>
      <c r="D315" s="109"/>
      <c r="E315" s="109"/>
      <c r="F315" s="109"/>
      <c r="G315" s="109"/>
      <c r="H315" s="109"/>
      <c r="I315" s="109"/>
      <c r="J315" s="109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109"/>
      <c r="C316" s="109"/>
      <c r="D316" s="109"/>
      <c r="E316" s="109"/>
      <c r="F316" s="109"/>
      <c r="G316" s="109"/>
      <c r="H316" s="109"/>
      <c r="I316" s="109"/>
      <c r="J316" s="109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109"/>
      <c r="C317" s="109"/>
      <c r="D317" s="109"/>
      <c r="E317" s="109"/>
      <c r="F317" s="109"/>
      <c r="G317" s="109"/>
      <c r="H317" s="109"/>
      <c r="I317" s="109"/>
      <c r="J317" s="109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109"/>
      <c r="C318" s="109"/>
      <c r="D318" s="109"/>
      <c r="E318" s="109"/>
      <c r="F318" s="109"/>
      <c r="G318" s="109"/>
      <c r="H318" s="109"/>
      <c r="I318" s="109"/>
      <c r="J318" s="109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109"/>
      <c r="C319" s="109"/>
      <c r="D319" s="109"/>
      <c r="E319" s="109"/>
      <c r="F319" s="109"/>
      <c r="G319" s="109"/>
      <c r="H319" s="109"/>
      <c r="I319" s="109"/>
      <c r="J319" s="109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109"/>
      <c r="C320" s="109"/>
      <c r="D320" s="109"/>
      <c r="E320" s="109"/>
      <c r="F320" s="109"/>
      <c r="G320" s="109"/>
      <c r="H320" s="109"/>
      <c r="I320" s="109"/>
      <c r="J320" s="109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109"/>
      <c r="C321" s="109"/>
      <c r="D321" s="109"/>
      <c r="E321" s="109"/>
      <c r="F321" s="109"/>
      <c r="G321" s="109"/>
      <c r="H321" s="109"/>
      <c r="I321" s="109"/>
      <c r="J321" s="109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109"/>
      <c r="C322" s="109"/>
      <c r="D322" s="109"/>
      <c r="E322" s="109"/>
      <c r="F322" s="109"/>
      <c r="G322" s="109"/>
      <c r="H322" s="109"/>
      <c r="I322" s="109"/>
      <c r="J322" s="109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109"/>
      <c r="C323" s="109"/>
      <c r="D323" s="109"/>
      <c r="E323" s="109"/>
      <c r="F323" s="109"/>
      <c r="G323" s="109"/>
      <c r="H323" s="109"/>
      <c r="I323" s="109"/>
      <c r="J323" s="109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109"/>
      <c r="C324" s="109"/>
      <c r="D324" s="109"/>
      <c r="E324" s="109"/>
      <c r="F324" s="109"/>
      <c r="G324" s="109"/>
      <c r="H324" s="109"/>
      <c r="I324" s="109"/>
      <c r="J324" s="109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109"/>
      <c r="C325" s="109"/>
      <c r="D325" s="109"/>
      <c r="E325" s="109"/>
      <c r="F325" s="109"/>
      <c r="G325" s="109"/>
      <c r="H325" s="109"/>
      <c r="I325" s="109"/>
      <c r="J325" s="109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109"/>
      <c r="C326" s="109"/>
      <c r="D326" s="109"/>
      <c r="E326" s="109"/>
      <c r="F326" s="109"/>
      <c r="G326" s="109"/>
      <c r="H326" s="109"/>
      <c r="I326" s="109"/>
      <c r="J326" s="109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109"/>
      <c r="C327" s="109"/>
      <c r="D327" s="109"/>
      <c r="E327" s="109"/>
      <c r="F327" s="109"/>
      <c r="G327" s="109"/>
      <c r="H327" s="109"/>
      <c r="I327" s="109"/>
      <c r="J327" s="109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109"/>
      <c r="C328" s="109"/>
      <c r="D328" s="109"/>
      <c r="E328" s="109"/>
      <c r="F328" s="109"/>
      <c r="G328" s="109"/>
      <c r="H328" s="109"/>
      <c r="I328" s="109"/>
      <c r="J328" s="109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109"/>
      <c r="C329" s="109"/>
      <c r="D329" s="109"/>
      <c r="E329" s="109"/>
      <c r="F329" s="109"/>
      <c r="G329" s="109"/>
      <c r="H329" s="109"/>
      <c r="I329" s="109"/>
      <c r="J329" s="109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109"/>
      <c r="C330" s="109"/>
      <c r="D330" s="109"/>
      <c r="E330" s="109"/>
      <c r="F330" s="109"/>
      <c r="G330" s="109"/>
      <c r="H330" s="109"/>
      <c r="I330" s="109"/>
      <c r="J330" s="109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109"/>
      <c r="C331" s="109"/>
      <c r="D331" s="109"/>
      <c r="E331" s="109"/>
      <c r="F331" s="109"/>
      <c r="G331" s="109"/>
      <c r="H331" s="109"/>
      <c r="I331" s="109"/>
      <c r="J331" s="109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109"/>
      <c r="C332" s="109"/>
      <c r="D332" s="109"/>
      <c r="E332" s="109"/>
      <c r="F332" s="109"/>
      <c r="G332" s="109"/>
      <c r="H332" s="109"/>
      <c r="I332" s="109"/>
      <c r="J332" s="109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109"/>
      <c r="C333" s="109"/>
      <c r="D333" s="109"/>
      <c r="E333" s="109"/>
      <c r="F333" s="109"/>
      <c r="G333" s="109"/>
      <c r="H333" s="109"/>
      <c r="I333" s="109"/>
      <c r="J333" s="109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109"/>
      <c r="C334" s="109"/>
      <c r="D334" s="109"/>
      <c r="E334" s="109"/>
      <c r="F334" s="109"/>
      <c r="G334" s="109"/>
      <c r="H334" s="109"/>
      <c r="I334" s="109"/>
      <c r="J334" s="109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109"/>
      <c r="C335" s="109"/>
      <c r="D335" s="109"/>
      <c r="E335" s="109"/>
      <c r="F335" s="109"/>
      <c r="G335" s="109"/>
      <c r="H335" s="109"/>
      <c r="I335" s="109"/>
      <c r="J335" s="109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109"/>
      <c r="C336" s="109"/>
      <c r="D336" s="109"/>
      <c r="E336" s="109"/>
      <c r="F336" s="109"/>
      <c r="G336" s="109"/>
      <c r="H336" s="109"/>
      <c r="I336" s="109"/>
      <c r="J336" s="109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109"/>
      <c r="C337" s="109"/>
      <c r="D337" s="109"/>
      <c r="E337" s="109"/>
      <c r="F337" s="109"/>
      <c r="G337" s="109"/>
      <c r="H337" s="109"/>
      <c r="I337" s="109"/>
      <c r="J337" s="109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109"/>
      <c r="C338" s="109"/>
      <c r="D338" s="109"/>
      <c r="E338" s="109"/>
      <c r="F338" s="109"/>
      <c r="G338" s="109"/>
      <c r="H338" s="109"/>
      <c r="I338" s="109"/>
      <c r="J338" s="109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109"/>
      <c r="C339" s="109"/>
      <c r="D339" s="109"/>
      <c r="E339" s="109"/>
      <c r="F339" s="109"/>
      <c r="G339" s="109"/>
      <c r="H339" s="109"/>
      <c r="I339" s="109"/>
      <c r="J339" s="109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109"/>
      <c r="C340" s="109"/>
      <c r="D340" s="109"/>
      <c r="E340" s="109"/>
      <c r="F340" s="109"/>
      <c r="G340" s="109"/>
      <c r="H340" s="109"/>
      <c r="I340" s="109"/>
      <c r="J340" s="109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109"/>
      <c r="C341" s="109"/>
      <c r="D341" s="109"/>
      <c r="E341" s="109"/>
      <c r="F341" s="109"/>
      <c r="G341" s="109"/>
      <c r="H341" s="109"/>
      <c r="I341" s="109"/>
      <c r="J341" s="109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109"/>
      <c r="C342" s="109"/>
      <c r="D342" s="109"/>
      <c r="E342" s="109"/>
      <c r="F342" s="109"/>
      <c r="G342" s="109"/>
      <c r="H342" s="109"/>
      <c r="I342" s="109"/>
      <c r="J342" s="109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109"/>
      <c r="C343" s="109"/>
      <c r="D343" s="109"/>
      <c r="E343" s="109"/>
      <c r="F343" s="109"/>
      <c r="G343" s="109"/>
      <c r="H343" s="109"/>
      <c r="I343" s="109"/>
      <c r="J343" s="109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109"/>
      <c r="C344" s="109"/>
      <c r="D344" s="109"/>
      <c r="E344" s="109"/>
      <c r="F344" s="109"/>
      <c r="G344" s="109"/>
      <c r="H344" s="109"/>
      <c r="I344" s="109"/>
      <c r="J344" s="109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109"/>
      <c r="C345" s="109"/>
      <c r="D345" s="109"/>
      <c r="E345" s="109"/>
      <c r="F345" s="109"/>
      <c r="G345" s="109"/>
      <c r="H345" s="109"/>
      <c r="I345" s="109"/>
      <c r="J345" s="109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109"/>
      <c r="C346" s="109"/>
      <c r="D346" s="109"/>
      <c r="E346" s="109"/>
      <c r="F346" s="109"/>
      <c r="G346" s="109"/>
      <c r="H346" s="109"/>
      <c r="I346" s="109"/>
      <c r="J346" s="109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109"/>
      <c r="C347" s="109"/>
      <c r="D347" s="109"/>
      <c r="E347" s="109"/>
      <c r="F347" s="109"/>
      <c r="G347" s="109"/>
      <c r="H347" s="109"/>
      <c r="I347" s="109"/>
      <c r="J347" s="109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109"/>
      <c r="C348" s="109"/>
      <c r="D348" s="109"/>
      <c r="E348" s="109"/>
      <c r="F348" s="109"/>
      <c r="G348" s="109"/>
      <c r="H348" s="109"/>
      <c r="I348" s="109"/>
      <c r="J348" s="109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109"/>
      <c r="C349" s="109"/>
      <c r="D349" s="109"/>
      <c r="E349" s="109"/>
      <c r="F349" s="109"/>
      <c r="G349" s="109"/>
      <c r="H349" s="109"/>
      <c r="I349" s="109"/>
      <c r="J349" s="109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109"/>
      <c r="C350" s="109"/>
      <c r="D350" s="109"/>
      <c r="E350" s="109"/>
      <c r="F350" s="109"/>
      <c r="G350" s="109"/>
      <c r="H350" s="109"/>
      <c r="I350" s="109"/>
      <c r="J350" s="109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109"/>
      <c r="C351" s="109"/>
      <c r="D351" s="109"/>
      <c r="E351" s="109"/>
      <c r="F351" s="109"/>
      <c r="G351" s="109"/>
      <c r="H351" s="109"/>
      <c r="I351" s="109"/>
      <c r="J351" s="109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109"/>
      <c r="C352" s="109"/>
      <c r="D352" s="109"/>
      <c r="E352" s="109"/>
      <c r="F352" s="109"/>
      <c r="G352" s="109"/>
      <c r="H352" s="109"/>
      <c r="I352" s="109"/>
      <c r="J352" s="109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109"/>
      <c r="C353" s="109"/>
      <c r="D353" s="109"/>
      <c r="E353" s="109"/>
      <c r="F353" s="109"/>
      <c r="G353" s="109"/>
      <c r="H353" s="109"/>
      <c r="I353" s="109"/>
      <c r="J353" s="109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109"/>
      <c r="C354" s="109"/>
      <c r="D354" s="109"/>
      <c r="E354" s="109"/>
      <c r="F354" s="109"/>
      <c r="G354" s="109"/>
      <c r="H354" s="109"/>
      <c r="I354" s="109"/>
      <c r="J354" s="109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109"/>
      <c r="C355" s="109"/>
      <c r="D355" s="109"/>
      <c r="E355" s="109"/>
      <c r="F355" s="109"/>
      <c r="G355" s="109"/>
      <c r="H355" s="109"/>
      <c r="I355" s="109"/>
      <c r="J355" s="109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109"/>
      <c r="C356" s="109"/>
      <c r="D356" s="109"/>
      <c r="E356" s="109"/>
      <c r="F356" s="109"/>
      <c r="G356" s="109"/>
      <c r="H356" s="109"/>
      <c r="I356" s="109"/>
      <c r="J356" s="109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109"/>
      <c r="C357" s="109"/>
      <c r="D357" s="109"/>
      <c r="E357" s="109"/>
      <c r="F357" s="109"/>
      <c r="G357" s="109"/>
      <c r="H357" s="109"/>
      <c r="I357" s="109"/>
      <c r="J357" s="109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109"/>
      <c r="C358" s="109"/>
      <c r="D358" s="109"/>
      <c r="E358" s="109"/>
      <c r="F358" s="109"/>
      <c r="G358" s="109"/>
      <c r="H358" s="109"/>
      <c r="I358" s="109"/>
      <c r="J358" s="109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109"/>
      <c r="C359" s="109"/>
      <c r="D359" s="109"/>
      <c r="E359" s="109"/>
      <c r="F359" s="109"/>
      <c r="G359" s="109"/>
      <c r="H359" s="109"/>
      <c r="I359" s="109"/>
      <c r="J359" s="109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109"/>
      <c r="C360" s="109"/>
      <c r="D360" s="109"/>
      <c r="E360" s="109"/>
      <c r="F360" s="109"/>
      <c r="G360" s="109"/>
      <c r="H360" s="109"/>
      <c r="I360" s="109"/>
      <c r="J360" s="109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109"/>
      <c r="C361" s="109"/>
      <c r="D361" s="109"/>
      <c r="E361" s="109"/>
      <c r="F361" s="109"/>
      <c r="G361" s="109"/>
      <c r="H361" s="109"/>
      <c r="I361" s="109"/>
      <c r="J361" s="109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109"/>
      <c r="C362" s="109"/>
      <c r="D362" s="109"/>
      <c r="E362" s="109"/>
      <c r="F362" s="109"/>
      <c r="G362" s="109"/>
      <c r="H362" s="109"/>
      <c r="I362" s="109"/>
      <c r="J362" s="109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109"/>
      <c r="C363" s="109"/>
      <c r="D363" s="109"/>
      <c r="E363" s="109"/>
      <c r="F363" s="109"/>
      <c r="G363" s="109"/>
      <c r="H363" s="109"/>
      <c r="I363" s="109"/>
      <c r="J363" s="109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109"/>
      <c r="C364" s="109"/>
      <c r="D364" s="109"/>
      <c r="E364" s="109"/>
      <c r="F364" s="109"/>
      <c r="G364" s="109"/>
      <c r="H364" s="109"/>
      <c r="I364" s="109"/>
      <c r="J364" s="109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109"/>
      <c r="C365" s="109"/>
      <c r="D365" s="109"/>
      <c r="E365" s="109"/>
      <c r="F365" s="109"/>
      <c r="G365" s="109"/>
      <c r="H365" s="109"/>
      <c r="I365" s="109"/>
      <c r="J365" s="109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109"/>
      <c r="C366" s="109"/>
      <c r="D366" s="109"/>
      <c r="E366" s="109"/>
      <c r="F366" s="109"/>
      <c r="G366" s="109"/>
      <c r="H366" s="109"/>
      <c r="I366" s="109"/>
      <c r="J366" s="109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109"/>
      <c r="C367" s="109"/>
      <c r="D367" s="109"/>
      <c r="E367" s="109"/>
      <c r="F367" s="109"/>
      <c r="G367" s="109"/>
      <c r="H367" s="109"/>
      <c r="I367" s="109"/>
      <c r="J367" s="109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109"/>
      <c r="C368" s="109"/>
      <c r="D368" s="109"/>
      <c r="E368" s="109"/>
      <c r="F368" s="109"/>
      <c r="G368" s="109"/>
      <c r="H368" s="109"/>
      <c r="I368" s="109"/>
      <c r="J368" s="109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109"/>
      <c r="C369" s="109"/>
      <c r="D369" s="109"/>
      <c r="E369" s="109"/>
      <c r="F369" s="109"/>
      <c r="G369" s="109"/>
      <c r="H369" s="109"/>
      <c r="I369" s="109"/>
      <c r="J369" s="109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109"/>
      <c r="C370" s="109"/>
      <c r="D370" s="109"/>
      <c r="E370" s="109"/>
      <c r="F370" s="109"/>
      <c r="G370" s="109"/>
      <c r="H370" s="109"/>
      <c r="I370" s="109"/>
      <c r="J370" s="109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109"/>
      <c r="C371" s="109"/>
      <c r="D371" s="109"/>
      <c r="E371" s="109"/>
      <c r="F371" s="109"/>
      <c r="G371" s="109"/>
      <c r="H371" s="109"/>
      <c r="I371" s="109"/>
      <c r="J371" s="109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109"/>
      <c r="C372" s="109"/>
      <c r="D372" s="109"/>
      <c r="E372" s="109"/>
      <c r="F372" s="109"/>
      <c r="G372" s="109"/>
      <c r="H372" s="109"/>
      <c r="I372" s="109"/>
      <c r="J372" s="109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109"/>
      <c r="C373" s="109"/>
      <c r="D373" s="109"/>
      <c r="E373" s="109"/>
      <c r="F373" s="109"/>
      <c r="G373" s="109"/>
      <c r="H373" s="109"/>
      <c r="I373" s="109"/>
      <c r="J373" s="109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109"/>
      <c r="C374" s="109"/>
      <c r="D374" s="109"/>
      <c r="E374" s="109"/>
      <c r="F374" s="109"/>
      <c r="G374" s="109"/>
      <c r="H374" s="109"/>
      <c r="I374" s="109"/>
      <c r="J374" s="109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109"/>
      <c r="C375" s="109"/>
      <c r="D375" s="109"/>
      <c r="E375" s="109"/>
      <c r="F375" s="109"/>
      <c r="G375" s="109"/>
      <c r="H375" s="109"/>
      <c r="I375" s="109"/>
      <c r="J375" s="109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109"/>
      <c r="C376" s="109"/>
      <c r="D376" s="109"/>
      <c r="E376" s="109"/>
      <c r="F376" s="109"/>
      <c r="G376" s="109"/>
      <c r="H376" s="109"/>
      <c r="I376" s="109"/>
      <c r="J376" s="109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109"/>
      <c r="C377" s="109"/>
      <c r="D377" s="109"/>
      <c r="E377" s="109"/>
      <c r="F377" s="109"/>
      <c r="G377" s="109"/>
      <c r="H377" s="109"/>
      <c r="I377" s="109"/>
      <c r="J377" s="109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109"/>
      <c r="C378" s="109"/>
      <c r="D378" s="109"/>
      <c r="E378" s="109"/>
      <c r="F378" s="109"/>
      <c r="G378" s="109"/>
      <c r="H378" s="109"/>
      <c r="I378" s="109"/>
      <c r="J378" s="109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109"/>
      <c r="C379" s="109"/>
      <c r="D379" s="109"/>
      <c r="E379" s="109"/>
      <c r="F379" s="109"/>
      <c r="G379" s="109"/>
      <c r="H379" s="109"/>
      <c r="I379" s="109"/>
      <c r="J379" s="109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109"/>
      <c r="C380" s="109"/>
      <c r="D380" s="109"/>
      <c r="E380" s="109"/>
      <c r="F380" s="109"/>
      <c r="G380" s="109"/>
      <c r="H380" s="109"/>
      <c r="I380" s="109"/>
      <c r="J380" s="109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109"/>
      <c r="C381" s="109"/>
      <c r="D381" s="109"/>
      <c r="E381" s="109"/>
      <c r="F381" s="109"/>
      <c r="G381" s="109"/>
      <c r="H381" s="109"/>
      <c r="I381" s="109"/>
      <c r="J381" s="109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109"/>
      <c r="C382" s="109"/>
      <c r="D382" s="109"/>
      <c r="E382" s="109"/>
      <c r="F382" s="109"/>
      <c r="G382" s="109"/>
      <c r="H382" s="109"/>
      <c r="I382" s="109"/>
      <c r="J382" s="109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109"/>
      <c r="C383" s="109"/>
      <c r="D383" s="109"/>
      <c r="E383" s="109"/>
      <c r="F383" s="109"/>
      <c r="G383" s="109"/>
      <c r="H383" s="109"/>
      <c r="I383" s="109"/>
      <c r="J383" s="109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109"/>
      <c r="C384" s="109"/>
      <c r="D384" s="109"/>
      <c r="E384" s="109"/>
      <c r="F384" s="109"/>
      <c r="G384" s="109"/>
      <c r="H384" s="109"/>
      <c r="I384" s="109"/>
      <c r="J384" s="109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109"/>
      <c r="C385" s="109"/>
      <c r="D385" s="109"/>
      <c r="E385" s="109"/>
      <c r="F385" s="109"/>
      <c r="G385" s="109"/>
      <c r="H385" s="109"/>
      <c r="I385" s="109"/>
      <c r="J385" s="109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109"/>
      <c r="C386" s="109"/>
      <c r="D386" s="109"/>
      <c r="E386" s="109"/>
      <c r="F386" s="109"/>
      <c r="G386" s="109"/>
      <c r="H386" s="109"/>
      <c r="I386" s="109"/>
      <c r="J386" s="109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109"/>
      <c r="C387" s="109"/>
      <c r="D387" s="109"/>
      <c r="E387" s="109"/>
      <c r="F387" s="109"/>
      <c r="G387" s="109"/>
      <c r="H387" s="109"/>
      <c r="I387" s="109"/>
      <c r="J387" s="109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109"/>
      <c r="C388" s="109"/>
      <c r="D388" s="109"/>
      <c r="E388" s="109"/>
      <c r="F388" s="109"/>
      <c r="G388" s="109"/>
      <c r="H388" s="109"/>
      <c r="I388" s="109"/>
      <c r="J388" s="109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109"/>
      <c r="C389" s="109"/>
      <c r="D389" s="109"/>
      <c r="E389" s="109"/>
      <c r="F389" s="109"/>
      <c r="G389" s="109"/>
      <c r="H389" s="109"/>
      <c r="I389" s="109"/>
      <c r="J389" s="109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109"/>
      <c r="C390" s="109"/>
      <c r="D390" s="109"/>
      <c r="E390" s="109"/>
      <c r="F390" s="109"/>
      <c r="G390" s="109"/>
      <c r="H390" s="109"/>
      <c r="I390" s="109"/>
      <c r="J390" s="109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109"/>
      <c r="C391" s="109"/>
      <c r="D391" s="109"/>
      <c r="E391" s="109"/>
      <c r="F391" s="109"/>
      <c r="G391" s="109"/>
      <c r="H391" s="109"/>
      <c r="I391" s="109"/>
      <c r="J391" s="109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109"/>
      <c r="C392" s="109"/>
      <c r="D392" s="109"/>
      <c r="E392" s="109"/>
      <c r="F392" s="109"/>
      <c r="G392" s="109"/>
      <c r="H392" s="109"/>
      <c r="I392" s="109"/>
      <c r="J392" s="109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109"/>
      <c r="C393" s="109"/>
      <c r="D393" s="109"/>
      <c r="E393" s="109"/>
      <c r="F393" s="109"/>
      <c r="G393" s="109"/>
      <c r="H393" s="109"/>
      <c r="I393" s="109"/>
      <c r="J393" s="109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109"/>
      <c r="C394" s="109"/>
      <c r="D394" s="109"/>
      <c r="E394" s="109"/>
      <c r="F394" s="109"/>
      <c r="G394" s="109"/>
      <c r="H394" s="109"/>
      <c r="I394" s="109"/>
      <c r="J394" s="109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109"/>
      <c r="C395" s="109"/>
      <c r="D395" s="109"/>
      <c r="E395" s="109"/>
      <c r="F395" s="109"/>
      <c r="G395" s="109"/>
      <c r="H395" s="109"/>
      <c r="I395" s="109"/>
      <c r="J395" s="109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109"/>
      <c r="C396" s="109"/>
      <c r="D396" s="109"/>
      <c r="E396" s="109"/>
      <c r="F396" s="109"/>
      <c r="G396" s="109"/>
      <c r="H396" s="109"/>
      <c r="I396" s="109"/>
      <c r="J396" s="109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109"/>
      <c r="C397" s="109"/>
      <c r="D397" s="109"/>
      <c r="E397" s="109"/>
      <c r="F397" s="109"/>
      <c r="G397" s="109"/>
      <c r="H397" s="109"/>
      <c r="I397" s="109"/>
      <c r="J397" s="109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109"/>
      <c r="C398" s="109"/>
      <c r="D398" s="109"/>
      <c r="E398" s="109"/>
      <c r="F398" s="109"/>
      <c r="G398" s="109"/>
      <c r="H398" s="109"/>
      <c r="I398" s="109"/>
      <c r="J398" s="109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109"/>
      <c r="C399" s="109"/>
      <c r="D399" s="109"/>
      <c r="E399" s="109"/>
      <c r="F399" s="109"/>
      <c r="G399" s="109"/>
      <c r="H399" s="109"/>
      <c r="I399" s="109"/>
      <c r="J399" s="109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109"/>
      <c r="C400" s="109"/>
      <c r="D400" s="109"/>
      <c r="E400" s="109"/>
      <c r="F400" s="109"/>
      <c r="G400" s="109"/>
      <c r="H400" s="109"/>
      <c r="I400" s="109"/>
      <c r="J400" s="109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109"/>
      <c r="C401" s="109"/>
      <c r="D401" s="109"/>
      <c r="E401" s="109"/>
      <c r="F401" s="109"/>
      <c r="G401" s="109"/>
      <c r="H401" s="109"/>
      <c r="I401" s="109"/>
      <c r="J401" s="109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109"/>
      <c r="C402" s="109"/>
      <c r="D402" s="109"/>
      <c r="E402" s="109"/>
      <c r="F402" s="109"/>
      <c r="G402" s="109"/>
      <c r="H402" s="109"/>
      <c r="I402" s="109"/>
      <c r="J402" s="109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109"/>
      <c r="C403" s="109"/>
      <c r="D403" s="109"/>
      <c r="E403" s="109"/>
      <c r="F403" s="109"/>
      <c r="G403" s="109"/>
      <c r="H403" s="109"/>
      <c r="I403" s="109"/>
      <c r="J403" s="109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109"/>
      <c r="C404" s="109"/>
      <c r="D404" s="109"/>
      <c r="E404" s="109"/>
      <c r="F404" s="109"/>
      <c r="G404" s="109"/>
      <c r="H404" s="109"/>
      <c r="I404" s="109"/>
      <c r="J404" s="109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109"/>
      <c r="C405" s="109"/>
      <c r="D405" s="109"/>
      <c r="E405" s="109"/>
      <c r="F405" s="109"/>
      <c r="G405" s="109"/>
      <c r="H405" s="109"/>
      <c r="I405" s="109"/>
      <c r="J405" s="109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109"/>
      <c r="C406" s="109"/>
      <c r="D406" s="109"/>
      <c r="E406" s="109"/>
      <c r="F406" s="109"/>
      <c r="G406" s="109"/>
      <c r="H406" s="109"/>
      <c r="I406" s="109"/>
      <c r="J406" s="109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109"/>
      <c r="C407" s="109"/>
      <c r="D407" s="109"/>
      <c r="E407" s="109"/>
      <c r="F407" s="109"/>
      <c r="G407" s="109"/>
      <c r="H407" s="109"/>
      <c r="I407" s="109"/>
      <c r="J407" s="109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109"/>
      <c r="C408" s="109"/>
      <c r="D408" s="109"/>
      <c r="E408" s="109"/>
      <c r="F408" s="109"/>
      <c r="G408" s="109"/>
      <c r="H408" s="109"/>
      <c r="I408" s="109"/>
      <c r="J408" s="109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109"/>
      <c r="C409" s="109"/>
      <c r="D409" s="109"/>
      <c r="E409" s="109"/>
      <c r="F409" s="109"/>
      <c r="G409" s="109"/>
      <c r="H409" s="109"/>
      <c r="I409" s="109"/>
      <c r="J409" s="109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109"/>
      <c r="C410" s="109"/>
      <c r="D410" s="109"/>
      <c r="E410" s="109"/>
      <c r="F410" s="109"/>
      <c r="G410" s="109"/>
      <c r="H410" s="109"/>
      <c r="I410" s="109"/>
      <c r="J410" s="109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109"/>
      <c r="C411" s="109"/>
      <c r="D411" s="109"/>
      <c r="E411" s="109"/>
      <c r="F411" s="109"/>
      <c r="G411" s="109"/>
      <c r="H411" s="109"/>
      <c r="I411" s="109"/>
      <c r="J411" s="109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109"/>
      <c r="C412" s="109"/>
      <c r="D412" s="109"/>
      <c r="E412" s="109"/>
      <c r="F412" s="109"/>
      <c r="G412" s="109"/>
      <c r="H412" s="109"/>
      <c r="I412" s="109"/>
      <c r="J412" s="109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109"/>
      <c r="C413" s="109"/>
      <c r="D413" s="109"/>
      <c r="E413" s="109"/>
      <c r="F413" s="109"/>
      <c r="G413" s="109"/>
      <c r="H413" s="109"/>
      <c r="I413" s="109"/>
      <c r="J413" s="109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109"/>
      <c r="C414" s="109"/>
      <c r="D414" s="109"/>
      <c r="E414" s="109"/>
      <c r="F414" s="109"/>
      <c r="G414" s="109"/>
      <c r="H414" s="109"/>
      <c r="I414" s="109"/>
      <c r="J414" s="109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109"/>
      <c r="C415" s="109"/>
      <c r="D415" s="109"/>
      <c r="E415" s="109"/>
      <c r="F415" s="109"/>
      <c r="G415" s="109"/>
      <c r="H415" s="109"/>
      <c r="I415" s="109"/>
      <c r="J415" s="109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109"/>
      <c r="C416" s="109"/>
      <c r="D416" s="109"/>
      <c r="E416" s="109"/>
      <c r="F416" s="109"/>
      <c r="G416" s="109"/>
      <c r="H416" s="109"/>
      <c r="I416" s="109"/>
      <c r="J416" s="109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109"/>
      <c r="C417" s="109"/>
      <c r="D417" s="109"/>
      <c r="E417" s="109"/>
      <c r="F417" s="109"/>
      <c r="G417" s="109"/>
      <c r="H417" s="109"/>
      <c r="I417" s="109"/>
      <c r="J417" s="109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3">
      <c r="A418" s="6"/>
      <c r="B418" s="109"/>
      <c r="C418" s="109"/>
      <c r="D418" s="109"/>
      <c r="E418" s="109"/>
      <c r="F418" s="109"/>
      <c r="G418" s="109"/>
      <c r="H418" s="109"/>
      <c r="I418" s="109"/>
      <c r="J418" s="109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3">
      <c r="A419" s="6"/>
      <c r="B419" s="109"/>
      <c r="C419" s="109"/>
      <c r="D419" s="109"/>
      <c r="E419" s="109"/>
      <c r="F419" s="109"/>
      <c r="G419" s="109"/>
      <c r="H419" s="109"/>
      <c r="I419" s="109"/>
      <c r="J419" s="109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3">
      <c r="A420" s="6"/>
      <c r="B420" s="109"/>
      <c r="C420" s="109"/>
      <c r="D420" s="109"/>
      <c r="E420" s="109"/>
      <c r="F420" s="109"/>
      <c r="G420" s="109"/>
      <c r="H420" s="109"/>
      <c r="I420" s="109"/>
      <c r="J420" s="109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3">
      <c r="A421" s="6"/>
      <c r="B421" s="6"/>
      <c r="C421" s="6"/>
      <c r="D421" s="6"/>
      <c r="E421" s="6"/>
      <c r="F421" s="6"/>
      <c r="G421" s="254"/>
      <c r="H421" s="254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3">
      <c r="A422" s="6"/>
      <c r="B422" s="6"/>
      <c r="C422" s="6"/>
      <c r="D422" s="6"/>
      <c r="E422" s="6"/>
      <c r="F422" s="6"/>
      <c r="G422" s="254"/>
      <c r="H422" s="254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365"/>
  <sheetViews>
    <sheetView showGridLines="0" workbookViewId="0">
      <selection activeCell="H26" sqref="H26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88671875" style="6" customWidth="1"/>
    <col min="5" max="5" width="11.5546875" style="6" customWidth="1"/>
    <col min="6" max="6" width="4.44140625" style="6" customWidth="1"/>
    <col min="7" max="7" width="33.10937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3">
      <c r="B1" s="27" t="s">
        <v>48</v>
      </c>
      <c r="C1" s="27"/>
      <c r="D1" s="28" t="s">
        <v>54</v>
      </c>
    </row>
    <row r="2" spans="1:6" x14ac:dyDescent="0.3">
      <c r="B2" s="27" t="s">
        <v>53</v>
      </c>
      <c r="C2" s="31" t="s">
        <v>55</v>
      </c>
      <c r="D2" s="64"/>
    </row>
    <row r="3" spans="1:6" ht="6.75" customHeight="1" x14ac:dyDescent="0.3"/>
    <row r="4" spans="1:6" x14ac:dyDescent="0.3">
      <c r="A4" s="19"/>
      <c r="B4" s="253" t="s">
        <v>150</v>
      </c>
      <c r="C4" s="253"/>
      <c r="D4" s="253"/>
      <c r="E4" s="253"/>
    </row>
    <row r="5" spans="1:6" ht="15" customHeight="1" x14ac:dyDescent="0.3">
      <c r="A5" s="21"/>
      <c r="B5" s="295" t="s">
        <v>151</v>
      </c>
      <c r="C5" s="295"/>
      <c r="D5" s="295"/>
      <c r="E5" s="295"/>
      <c r="F5" s="295"/>
    </row>
    <row r="6" spans="1:6" ht="15" customHeight="1" x14ac:dyDescent="0.3">
      <c r="A6" s="21"/>
      <c r="B6" s="295" t="s">
        <v>152</v>
      </c>
      <c r="C6" s="295"/>
      <c r="D6" s="295"/>
      <c r="E6" s="295"/>
      <c r="F6" s="295"/>
    </row>
    <row r="7" spans="1:6" ht="15" customHeight="1" x14ac:dyDescent="0.3">
      <c r="A7" s="21"/>
      <c r="B7" s="295" t="s">
        <v>153</v>
      </c>
      <c r="C7" s="295"/>
      <c r="D7" s="295"/>
      <c r="E7" s="295"/>
      <c r="F7" s="295"/>
    </row>
    <row r="8" spans="1:6" ht="15" customHeight="1" x14ac:dyDescent="0.3">
      <c r="A8" s="21"/>
      <c r="B8" s="295" t="s">
        <v>87</v>
      </c>
      <c r="C8" s="295"/>
      <c r="D8" s="295"/>
      <c r="E8" s="295"/>
      <c r="F8" s="295"/>
    </row>
    <row r="9" spans="1:6" ht="33" customHeight="1" x14ac:dyDescent="0.3">
      <c r="A9" s="21"/>
      <c r="B9" s="294" t="s">
        <v>88</v>
      </c>
      <c r="C9" s="294"/>
      <c r="D9" s="294"/>
      <c r="E9" s="294"/>
      <c r="F9" s="294"/>
    </row>
    <row r="10" spans="1:6" x14ac:dyDescent="0.3">
      <c r="A10" s="21"/>
      <c r="B10" s="242" t="str">
        <f>IF($A10&gt;0,VLOOKUP($A10,[2]ADICIONALES!$A$1:$C$200,2,FALSE),"")</f>
        <v/>
      </c>
      <c r="C10" s="242"/>
      <c r="D10" s="242"/>
    </row>
    <row r="11" spans="1:6" x14ac:dyDescent="0.3">
      <c r="A11" s="21"/>
      <c r="B11" s="242" t="str">
        <f>IF($A11&gt;0,VLOOKUP($A11,[2]ADICIONALES!$A$1:$C$200,2,FALSE),"")</f>
        <v/>
      </c>
      <c r="C11" s="242"/>
      <c r="D11" s="242"/>
    </row>
    <row r="12" spans="1:6" x14ac:dyDescent="0.3">
      <c r="A12" s="21"/>
      <c r="B12" s="242" t="str">
        <f>IF($A12&gt;0,VLOOKUP($A12,[2]ADICIONALES!$A$1:$C$200,2,FALSE),"")</f>
        <v/>
      </c>
      <c r="C12" s="242"/>
      <c r="D12" s="242"/>
    </row>
    <row r="13" spans="1:6" x14ac:dyDescent="0.3">
      <c r="A13" s="21"/>
      <c r="B13" s="242" t="str">
        <f>IF($A13&gt;0,VLOOKUP($A13,[2]ADICIONALES!$A$1:$C$200,2,FALSE),"")</f>
        <v/>
      </c>
      <c r="C13" s="242"/>
      <c r="D13" s="242"/>
    </row>
    <row r="14" spans="1:6" x14ac:dyDescent="0.3">
      <c r="A14" s="21"/>
      <c r="B14" s="242" t="str">
        <f>IF($A14&gt;0,VLOOKUP($A14,[2]ADICIONALES!$A$1:$C$200,2,FALSE),"")</f>
        <v/>
      </c>
      <c r="C14" s="242"/>
      <c r="D14" s="242"/>
    </row>
    <row r="15" spans="1:6" x14ac:dyDescent="0.3">
      <c r="A15" s="21"/>
      <c r="B15" s="242" t="str">
        <f>IF($A15&gt;0,VLOOKUP($A15,[2]ADICIONALES!$A$1:$C$200,2,FALSE),"")</f>
        <v/>
      </c>
      <c r="C15" s="242"/>
      <c r="D15" s="242"/>
    </row>
    <row r="16" spans="1:6" x14ac:dyDescent="0.3">
      <c r="A16" s="21"/>
      <c r="B16" s="242" t="str">
        <f>IF($A16&gt;0,VLOOKUP($A16,[2]ADICIONALES!$A$1:$C$200,2,FALSE),"")</f>
        <v/>
      </c>
      <c r="C16" s="242"/>
      <c r="D16" s="242"/>
    </row>
    <row r="17" spans="1:4" x14ac:dyDescent="0.3">
      <c r="A17" s="21"/>
      <c r="B17" s="242" t="str">
        <f>IF($A17&gt;0,VLOOKUP($A17,[2]ADICIONALES!$A$1:$C$200,2,FALSE),"")</f>
        <v/>
      </c>
      <c r="C17" s="242"/>
      <c r="D17" s="242"/>
    </row>
    <row r="18" spans="1:4" x14ac:dyDescent="0.3">
      <c r="A18" s="21"/>
      <c r="B18" s="242" t="str">
        <f>IF($A18&gt;0,VLOOKUP($A18,[2]ADICIONALES!$A$1:$C$200,2,FALSE),"")</f>
        <v/>
      </c>
      <c r="C18" s="242"/>
      <c r="D18" s="242"/>
    </row>
    <row r="19" spans="1:4" x14ac:dyDescent="0.3">
      <c r="A19" s="21"/>
      <c r="B19" s="242" t="str">
        <f>IF($A19&gt;0,VLOOKUP($A19,[2]ADICIONALES!$A$1:$C$200,2,FALSE),"")</f>
        <v/>
      </c>
      <c r="C19" s="242"/>
      <c r="D19" s="242"/>
    </row>
    <row r="20" spans="1:4" x14ac:dyDescent="0.3">
      <c r="A20" s="21"/>
      <c r="B20" s="242" t="str">
        <f>IF($A20&gt;0,VLOOKUP($A20,[2]ADICIONALES!$A$1:$C$200,2,FALSE),"")</f>
        <v/>
      </c>
      <c r="C20" s="242"/>
      <c r="D20" s="242"/>
    </row>
    <row r="21" spans="1:4" x14ac:dyDescent="0.3">
      <c r="A21" s="21"/>
      <c r="B21" s="242" t="str">
        <f>IF($A21&gt;0,VLOOKUP($A21,[2]ADICIONALES!$A$1:$C$200,2,FALSE),"")</f>
        <v/>
      </c>
      <c r="C21" s="242"/>
      <c r="D21" s="242"/>
    </row>
    <row r="22" spans="1:4" x14ac:dyDescent="0.3">
      <c r="A22" s="21"/>
      <c r="B22" s="242" t="str">
        <f>IF($A22&gt;0,VLOOKUP($A22,[2]ADICIONALES!$A$1:$C$200,2,FALSE),"")</f>
        <v/>
      </c>
      <c r="C22" s="242"/>
      <c r="D22" s="242"/>
    </row>
    <row r="23" spans="1:4" x14ac:dyDescent="0.3">
      <c r="A23" s="21"/>
      <c r="B23" s="242" t="str">
        <f>IF($A23&gt;0,VLOOKUP($A23,[2]ADICIONALES!$A$1:$C$200,2,FALSE),"")</f>
        <v/>
      </c>
      <c r="C23" s="242"/>
      <c r="D23" s="242"/>
    </row>
    <row r="24" spans="1:4" x14ac:dyDescent="0.3">
      <c r="A24" s="21"/>
      <c r="B24" s="242" t="str">
        <f>IF($A24&gt;0,VLOOKUP($A24,[2]ADICIONALES!$A$1:$C$200,2,FALSE),"")</f>
        <v/>
      </c>
      <c r="C24" s="242"/>
      <c r="D24" s="242"/>
    </row>
    <row r="25" spans="1:4" x14ac:dyDescent="0.3">
      <c r="A25" s="21"/>
      <c r="B25" s="242" t="str">
        <f>IF($A25&gt;0,VLOOKUP($A25,[2]ADICIONALES!$A$1:$C$200,2,FALSE),"")</f>
        <v/>
      </c>
      <c r="C25" s="242"/>
      <c r="D25" s="242"/>
    </row>
    <row r="26" spans="1:4" x14ac:dyDescent="0.3">
      <c r="A26" s="21"/>
      <c r="B26" s="242" t="str">
        <f>IF($A26&gt;0,VLOOKUP($A26,[2]ADICIONALES!$A$1:$C$200,2,FALSE),"")</f>
        <v/>
      </c>
      <c r="C26" s="242"/>
      <c r="D26" s="242"/>
    </row>
    <row r="27" spans="1:4" x14ac:dyDescent="0.3">
      <c r="A27" s="21"/>
      <c r="B27" s="242" t="str">
        <f>IF($A27&gt;0,VLOOKUP($A27,[2]ADICIONALES!$A$1:$C$200,2,FALSE),"")</f>
        <v/>
      </c>
      <c r="C27" s="242"/>
      <c r="D27" s="242"/>
    </row>
    <row r="28" spans="1:4" x14ac:dyDescent="0.3">
      <c r="A28" s="21"/>
      <c r="B28" s="242" t="str">
        <f>IF($A28&gt;0,VLOOKUP($A28,[2]ADICIONALES!$A$1:$C$200,2,FALSE),"")</f>
        <v/>
      </c>
      <c r="C28" s="242"/>
      <c r="D28" s="242"/>
    </row>
    <row r="29" spans="1:4" x14ac:dyDescent="0.3">
      <c r="A29" s="21"/>
      <c r="B29" s="242" t="str">
        <f>IF($A29&gt;0,VLOOKUP($A29,[2]ADICIONALES!$A$1:$C$200,2,FALSE),"")</f>
        <v/>
      </c>
      <c r="C29" s="242"/>
      <c r="D29" s="242"/>
    </row>
    <row r="30" spans="1:4" x14ac:dyDescent="0.3">
      <c r="A30" s="21"/>
      <c r="B30" s="242" t="str">
        <f>IF($A30&gt;0,VLOOKUP($A30,[2]ADICIONALES!$A$1:$C$200,2,FALSE),"")</f>
        <v/>
      </c>
      <c r="C30" s="242"/>
      <c r="D30" s="242"/>
    </row>
    <row r="31" spans="1:4" x14ac:dyDescent="0.3">
      <c r="A31" s="21"/>
      <c r="B31" s="242" t="str">
        <f>IF($A31&gt;0,VLOOKUP($A31,[2]ADICIONALES!$A$1:$C$200,2,FALSE),"")</f>
        <v/>
      </c>
      <c r="C31" s="242"/>
      <c r="D31" s="242"/>
    </row>
    <row r="32" spans="1:4" x14ac:dyDescent="0.3">
      <c r="A32" s="21"/>
      <c r="B32" s="242" t="str">
        <f>IF($A32&gt;0,VLOOKUP($A32,[2]ADICIONALES!$A$1:$C$200,2,FALSE),"")</f>
        <v/>
      </c>
      <c r="C32" s="242"/>
      <c r="D32" s="242"/>
    </row>
    <row r="33" spans="1:13" x14ac:dyDescent="0.3">
      <c r="A33" s="21"/>
      <c r="B33" s="242" t="str">
        <f>IF($A33&gt;0,VLOOKUP($A33,[2]ADICIONALES!$A$1:$C$200,2,FALSE),"")</f>
        <v/>
      </c>
      <c r="C33" s="242"/>
      <c r="D33" s="242"/>
    </row>
    <row r="34" spans="1:13" x14ac:dyDescent="0.3">
      <c r="A34" s="21"/>
      <c r="B34" s="242" t="str">
        <f>IF($A34&gt;0,VLOOKUP($A34,[2]ADICIONALES!$A$1:$C$200,2,FALSE),"")</f>
        <v/>
      </c>
      <c r="C34" s="242"/>
      <c r="D34" s="242"/>
    </row>
    <row r="35" spans="1:13" x14ac:dyDescent="0.3">
      <c r="A35" s="21"/>
      <c r="B35" s="242" t="str">
        <f>IF($A35&gt;0,VLOOKUP($A35,[2]ADICIONALES!$A$1:$C$200,2,FALSE),"")</f>
        <v/>
      </c>
      <c r="C35" s="242"/>
      <c r="D35" s="242"/>
    </row>
    <row r="36" spans="1:13" s="25" customFormat="1" x14ac:dyDescent="0.3">
      <c r="A36" s="21"/>
      <c r="B36" s="242" t="str">
        <f>IF($A36&gt;0,VLOOKUP($A36,[2]ADICIONALES!$A$1:$C$200,2,FALSE),"")</f>
        <v/>
      </c>
      <c r="C36" s="242"/>
      <c r="D36" s="242"/>
    </row>
    <row r="38" spans="1:13" s="8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09375" defaultRowHeight="13.2" x14ac:dyDescent="0.25"/>
  <cols>
    <col min="1" max="1" width="7.6640625" style="1" customWidth="1"/>
    <col min="2" max="2" width="85.5546875" style="1" customWidth="1"/>
    <col min="3" max="3" width="4.6640625" style="1" customWidth="1"/>
    <col min="4" max="4" width="9.109375" style="1" customWidth="1"/>
    <col min="5" max="16384" width="9.109375" style="1"/>
  </cols>
  <sheetData>
    <row r="1" spans="2:2" ht="17.399999999999999" x14ac:dyDescent="0.25">
      <c r="B1" s="88" t="s">
        <v>314</v>
      </c>
    </row>
    <row r="2" spans="2:2" x14ac:dyDescent="0.25">
      <c r="B2" s="89"/>
    </row>
    <row r="3" spans="2:2" ht="15.9" customHeight="1" x14ac:dyDescent="0.25">
      <c r="B3" s="90" t="s">
        <v>5</v>
      </c>
    </row>
    <row r="4" spans="2:2" ht="15.9" customHeight="1" x14ac:dyDescent="0.25">
      <c r="B4" s="91" t="s">
        <v>6</v>
      </c>
    </row>
    <row r="5" spans="2:2" ht="15.9" customHeight="1" x14ac:dyDescent="0.25">
      <c r="B5" s="92" t="s">
        <v>7</v>
      </c>
    </row>
    <row r="6" spans="2:2" ht="15.9" customHeight="1" x14ac:dyDescent="0.25">
      <c r="B6" s="92" t="s">
        <v>8</v>
      </c>
    </row>
    <row r="7" spans="2:2" ht="15.9" customHeight="1" x14ac:dyDescent="0.25">
      <c r="B7" s="92" t="s">
        <v>9</v>
      </c>
    </row>
    <row r="8" spans="2:2" ht="15.9" customHeight="1" x14ac:dyDescent="0.25">
      <c r="B8" s="93" t="s">
        <v>10</v>
      </c>
    </row>
    <row r="9" spans="2:2" ht="15.9" customHeight="1" x14ac:dyDescent="0.25">
      <c r="B9" s="92" t="s">
        <v>11</v>
      </c>
    </row>
    <row r="10" spans="2:2" ht="15.9" customHeight="1" x14ac:dyDescent="0.25">
      <c r="B10" s="92" t="s">
        <v>12</v>
      </c>
    </row>
    <row r="11" spans="2:2" ht="15.9" customHeight="1" x14ac:dyDescent="0.25">
      <c r="B11" s="92"/>
    </row>
    <row r="12" spans="2:2" ht="15.9" customHeight="1" x14ac:dyDescent="0.25">
      <c r="B12" s="90" t="s">
        <v>13</v>
      </c>
    </row>
    <row r="13" spans="2:2" ht="15.9" customHeight="1" x14ac:dyDescent="0.25">
      <c r="B13" s="91" t="s">
        <v>74</v>
      </c>
    </row>
    <row r="14" spans="2:2" ht="15.9" customHeight="1" x14ac:dyDescent="0.25">
      <c r="B14" s="92" t="s">
        <v>154</v>
      </c>
    </row>
    <row r="15" spans="2:2" ht="15.9" customHeight="1" x14ac:dyDescent="0.25">
      <c r="B15" s="93" t="s">
        <v>155</v>
      </c>
    </row>
    <row r="16" spans="2:2" ht="15.9" customHeight="1" x14ac:dyDescent="0.25">
      <c r="B16" s="92" t="s">
        <v>14</v>
      </c>
    </row>
    <row r="17" spans="2:2" ht="15.9" customHeight="1" x14ac:dyDescent="0.25">
      <c r="B17" s="93" t="s">
        <v>156</v>
      </c>
    </row>
    <row r="18" spans="2:2" ht="15.9" customHeight="1" x14ac:dyDescent="0.25">
      <c r="B18" s="94" t="s">
        <v>15</v>
      </c>
    </row>
    <row r="19" spans="2:2" ht="15.9" customHeight="1" x14ac:dyDescent="0.25">
      <c r="B19" s="94" t="s">
        <v>271</v>
      </c>
    </row>
    <row r="20" spans="2:2" ht="15.9" customHeight="1" x14ac:dyDescent="0.25">
      <c r="B20" s="92" t="s">
        <v>270</v>
      </c>
    </row>
    <row r="21" spans="2:2" ht="15.9" customHeight="1" x14ac:dyDescent="0.25">
      <c r="B21" s="92" t="s">
        <v>16</v>
      </c>
    </row>
    <row r="22" spans="2:2" ht="15.9" customHeight="1" x14ac:dyDescent="0.25">
      <c r="B22" s="92" t="s">
        <v>17</v>
      </c>
    </row>
    <row r="23" spans="2:2" ht="15.9" customHeight="1" x14ac:dyDescent="0.25">
      <c r="B23" s="95" t="s">
        <v>18</v>
      </c>
    </row>
    <row r="24" spans="2:2" ht="15.9" customHeight="1" x14ac:dyDescent="0.25">
      <c r="B24" s="92" t="s">
        <v>157</v>
      </c>
    </row>
    <row r="25" spans="2:2" ht="15.9" customHeight="1" x14ac:dyDescent="0.25">
      <c r="B25" s="92" t="s">
        <v>19</v>
      </c>
    </row>
    <row r="26" spans="2:2" ht="15.9" customHeight="1" x14ac:dyDescent="0.25">
      <c r="B26" s="92" t="s">
        <v>20</v>
      </c>
    </row>
    <row r="27" spans="2:2" ht="15.9" customHeight="1" x14ac:dyDescent="0.25">
      <c r="B27" s="92" t="s">
        <v>21</v>
      </c>
    </row>
    <row r="28" spans="2:2" ht="15.9" customHeight="1" x14ac:dyDescent="0.25">
      <c r="B28" s="92"/>
    </row>
    <row r="29" spans="2:2" ht="15.9" customHeight="1" x14ac:dyDescent="0.25">
      <c r="B29" s="90" t="s">
        <v>158</v>
      </c>
    </row>
    <row r="30" spans="2:2" ht="15.9" customHeight="1" x14ac:dyDescent="0.25">
      <c r="B30" s="88"/>
    </row>
    <row r="31" spans="2:2" ht="15.9" customHeight="1" x14ac:dyDescent="0.25">
      <c r="B31" s="95" t="s">
        <v>272</v>
      </c>
    </row>
    <row r="32" spans="2:2" ht="15.6" x14ac:dyDescent="0.25">
      <c r="B32" s="3"/>
    </row>
    <row r="33" spans="2:2" ht="16.5" customHeight="1" x14ac:dyDescent="0.25">
      <c r="B33" s="2"/>
    </row>
    <row r="34" spans="2:2" ht="8.25" customHeight="1" x14ac:dyDescent="0.25">
      <c r="B34" s="5"/>
    </row>
    <row r="35" spans="2:2" ht="15.6" x14ac:dyDescent="0.25">
      <c r="B35" s="3"/>
    </row>
    <row r="36" spans="2:2" ht="15.6" x14ac:dyDescent="0.25">
      <c r="B36" s="2"/>
    </row>
    <row r="37" spans="2:2" ht="8.25" customHeight="1" x14ac:dyDescent="0.2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09375" defaultRowHeight="14.4" x14ac:dyDescent="0.3"/>
  <cols>
    <col min="1" max="1" width="75.6640625" customWidth="1"/>
    <col min="2" max="2" width="12" customWidth="1"/>
  </cols>
  <sheetData>
    <row r="1" spans="1:2" ht="17.399999999999999" x14ac:dyDescent="0.3">
      <c r="A1" s="73" t="s">
        <v>159</v>
      </c>
      <c r="B1" s="74"/>
    </row>
    <row r="2" spans="1:2" x14ac:dyDescent="0.3">
      <c r="A2" s="75" t="s">
        <v>22</v>
      </c>
      <c r="B2" s="76" t="s">
        <v>23</v>
      </c>
    </row>
    <row r="3" spans="1:2" x14ac:dyDescent="0.3">
      <c r="A3" s="77"/>
      <c r="B3" s="78"/>
    </row>
    <row r="4" spans="1:2" ht="15.6" x14ac:dyDescent="0.3">
      <c r="A4" s="79" t="s">
        <v>24</v>
      </c>
      <c r="B4" s="83">
        <v>5200</v>
      </c>
    </row>
    <row r="5" spans="1:2" x14ac:dyDescent="0.3">
      <c r="A5" s="80" t="s">
        <v>25</v>
      </c>
      <c r="B5" s="81"/>
    </row>
    <row r="6" spans="1:2" ht="15.6" x14ac:dyDescent="0.3">
      <c r="A6" s="82" t="s">
        <v>26</v>
      </c>
      <c r="B6" s="83">
        <v>4500</v>
      </c>
    </row>
    <row r="7" spans="1:2" ht="15.6" x14ac:dyDescent="0.3">
      <c r="A7" s="82" t="s">
        <v>27</v>
      </c>
      <c r="B7" s="83">
        <v>4500</v>
      </c>
    </row>
    <row r="8" spans="1:2" ht="15.6" x14ac:dyDescent="0.3">
      <c r="A8" s="82" t="s">
        <v>28</v>
      </c>
      <c r="B8" s="83">
        <v>4500</v>
      </c>
    </row>
    <row r="9" spans="1:2" ht="15.6" x14ac:dyDescent="0.3">
      <c r="A9" s="84" t="s">
        <v>160</v>
      </c>
      <c r="B9" s="81">
        <v>3980</v>
      </c>
    </row>
    <row r="10" spans="1:2" x14ac:dyDescent="0.3">
      <c r="A10" s="80" t="s">
        <v>29</v>
      </c>
      <c r="B10" s="81"/>
    </row>
    <row r="11" spans="1:2" ht="15.6" x14ac:dyDescent="0.3">
      <c r="A11" s="85" t="s">
        <v>30</v>
      </c>
      <c r="B11" s="83">
        <v>3900</v>
      </c>
    </row>
    <row r="12" spans="1:2" ht="15.6" x14ac:dyDescent="0.3">
      <c r="A12" s="86" t="s">
        <v>31</v>
      </c>
      <c r="B12" s="83">
        <v>3900</v>
      </c>
    </row>
    <row r="13" spans="1:2" ht="15.6" x14ac:dyDescent="0.3">
      <c r="A13" s="87" t="s">
        <v>32</v>
      </c>
      <c r="B13" s="81">
        <v>3900</v>
      </c>
    </row>
    <row r="14" spans="1:2" ht="15.6" x14ac:dyDescent="0.3">
      <c r="A14" s="79" t="s">
        <v>33</v>
      </c>
      <c r="B14" s="81">
        <v>3900</v>
      </c>
    </row>
    <row r="15" spans="1:2" x14ac:dyDescent="0.3">
      <c r="A15" s="80" t="s">
        <v>34</v>
      </c>
      <c r="B15" s="81"/>
    </row>
    <row r="16" spans="1:2" ht="15.6" x14ac:dyDescent="0.3">
      <c r="A16" s="79" t="s">
        <v>35</v>
      </c>
      <c r="B16" s="81">
        <v>3400</v>
      </c>
    </row>
    <row r="17" spans="1:2" x14ac:dyDescent="0.3">
      <c r="A17" s="80" t="s">
        <v>36</v>
      </c>
      <c r="B17" s="81"/>
    </row>
    <row r="18" spans="1:2" ht="15.6" x14ac:dyDescent="0.3">
      <c r="A18" s="82" t="s">
        <v>78</v>
      </c>
      <c r="B18" s="81">
        <v>3400</v>
      </c>
    </row>
    <row r="19" spans="1:2" ht="15.6" x14ac:dyDescent="0.3">
      <c r="A19" s="79" t="s">
        <v>161</v>
      </c>
      <c r="B19" s="81">
        <v>3400</v>
      </c>
    </row>
    <row r="20" spans="1:2" ht="15.6" x14ac:dyDescent="0.3">
      <c r="A20" s="82" t="s">
        <v>162</v>
      </c>
      <c r="B20" s="81">
        <v>3400</v>
      </c>
    </row>
    <row r="21" spans="1:2" ht="15.6" x14ac:dyDescent="0.3">
      <c r="A21" s="82" t="s">
        <v>163</v>
      </c>
      <c r="B21" s="81">
        <v>3400</v>
      </c>
    </row>
    <row r="22" spans="1:2" ht="15.6" x14ac:dyDescent="0.3">
      <c r="A22" s="82" t="s">
        <v>164</v>
      </c>
      <c r="B22" s="81">
        <v>3400</v>
      </c>
    </row>
    <row r="23" spans="1:2" ht="15.6" x14ac:dyDescent="0.3">
      <c r="A23" s="82" t="s">
        <v>37</v>
      </c>
      <c r="B23" s="81">
        <v>3400</v>
      </c>
    </row>
    <row r="24" spans="1:2" ht="15.6" x14ac:dyDescent="0.3">
      <c r="A24" s="79" t="s">
        <v>38</v>
      </c>
      <c r="B24" s="81">
        <v>3400</v>
      </c>
    </row>
    <row r="25" spans="1:2" x14ac:dyDescent="0.3">
      <c r="A25" s="80" t="s">
        <v>39</v>
      </c>
      <c r="B25" s="81"/>
    </row>
    <row r="26" spans="1:2" ht="15.6" x14ac:dyDescent="0.3">
      <c r="A26" s="79" t="s">
        <v>40</v>
      </c>
      <c r="B26" s="81">
        <v>3400</v>
      </c>
    </row>
    <row r="27" spans="1:2" x14ac:dyDescent="0.3">
      <c r="A27" s="80" t="s">
        <v>165</v>
      </c>
      <c r="B27" s="81">
        <v>3400</v>
      </c>
    </row>
    <row r="28" spans="1:2" ht="15.6" x14ac:dyDescent="0.3">
      <c r="A28" s="82" t="s">
        <v>41</v>
      </c>
      <c r="B28" s="81">
        <v>3400</v>
      </c>
    </row>
    <row r="29" spans="1:2" ht="15.6" x14ac:dyDescent="0.3">
      <c r="A29" s="79" t="s">
        <v>166</v>
      </c>
      <c r="B29" s="81">
        <v>3400</v>
      </c>
    </row>
    <row r="30" spans="1:2" ht="15.6" x14ac:dyDescent="0.3">
      <c r="A30" s="84" t="s">
        <v>42</v>
      </c>
      <c r="B30" s="81">
        <v>3200</v>
      </c>
    </row>
    <row r="31" spans="1:2" ht="15.6" x14ac:dyDescent="0.3">
      <c r="A31" s="79" t="s">
        <v>167</v>
      </c>
      <c r="B31" s="81">
        <v>3200</v>
      </c>
    </row>
    <row r="32" spans="1:2" ht="15.6" x14ac:dyDescent="0.3">
      <c r="A32" s="87" t="s">
        <v>168</v>
      </c>
      <c r="B32" s="81">
        <v>2900</v>
      </c>
    </row>
    <row r="33" spans="1:5" ht="15.6" x14ac:dyDescent="0.3">
      <c r="A33" s="79" t="s">
        <v>43</v>
      </c>
      <c r="B33" s="81">
        <v>2900</v>
      </c>
    </row>
    <row r="34" spans="1:5" ht="15.6" x14ac:dyDescent="0.3">
      <c r="A34" s="79" t="s">
        <v>44</v>
      </c>
      <c r="B34" s="81">
        <v>2900</v>
      </c>
    </row>
    <row r="35" spans="1:5" ht="15.6" x14ac:dyDescent="0.3">
      <c r="A35" s="79" t="s">
        <v>169</v>
      </c>
      <c r="B35" s="81">
        <v>2400</v>
      </c>
    </row>
    <row r="36" spans="1:5" ht="15.6" x14ac:dyDescent="0.3">
      <c r="A36" s="82" t="s">
        <v>45</v>
      </c>
      <c r="B36" s="81">
        <v>1990</v>
      </c>
    </row>
    <row r="37" spans="1:5" ht="15.6" x14ac:dyDescent="0.3">
      <c r="A37" s="79" t="s">
        <v>46</v>
      </c>
      <c r="B37" s="81">
        <v>1990</v>
      </c>
    </row>
    <row r="38" spans="1:5" ht="15.6" x14ac:dyDescent="0.3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6" x14ac:dyDescent="0.3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17" sqref="H17"/>
    </sheetView>
  </sheetViews>
  <sheetFormatPr baseColWidth="10" defaultColWidth="9.109375" defaultRowHeight="18" x14ac:dyDescent="0.35"/>
  <cols>
    <col min="1" max="1" width="120" style="216" customWidth="1"/>
    <col min="2" max="2" width="18.44140625" style="215" customWidth="1"/>
    <col min="3" max="16384" width="9.109375" style="216"/>
  </cols>
  <sheetData>
    <row r="1" spans="1:12" x14ac:dyDescent="0.35">
      <c r="A1" s="214" t="s">
        <v>366</v>
      </c>
    </row>
    <row r="2" spans="1:12" x14ac:dyDescent="0.35">
      <c r="A2" s="217" t="s">
        <v>367</v>
      </c>
    </row>
    <row r="3" spans="1:12" x14ac:dyDescent="0.35">
      <c r="A3" s="217"/>
    </row>
    <row r="4" spans="1:12" x14ac:dyDescent="0.35">
      <c r="A4" s="218" t="s">
        <v>401</v>
      </c>
      <c r="L4" s="218" t="s">
        <v>368</v>
      </c>
    </row>
    <row r="5" spans="1:12" x14ac:dyDescent="0.35">
      <c r="A5" s="223" t="s">
        <v>369</v>
      </c>
      <c r="B5" s="225">
        <v>3900</v>
      </c>
    </row>
    <row r="6" spans="1:12" x14ac:dyDescent="0.35">
      <c r="A6" s="223" t="s">
        <v>370</v>
      </c>
      <c r="B6" s="226">
        <v>3.4</v>
      </c>
    </row>
    <row r="7" spans="1:12" x14ac:dyDescent="0.35">
      <c r="A7" s="223" t="s">
        <v>371</v>
      </c>
      <c r="B7" s="226">
        <v>3.4</v>
      </c>
    </row>
    <row r="8" spans="1:12" x14ac:dyDescent="0.35">
      <c r="A8" s="223" t="s">
        <v>372</v>
      </c>
      <c r="B8" s="226">
        <v>3.2</v>
      </c>
    </row>
    <row r="9" spans="1:12" x14ac:dyDescent="0.35">
      <c r="A9" s="223" t="s">
        <v>373</v>
      </c>
      <c r="B9" s="226">
        <v>1.9</v>
      </c>
    </row>
    <row r="10" spans="1:12" x14ac:dyDescent="0.35">
      <c r="A10" s="223" t="s">
        <v>374</v>
      </c>
      <c r="B10" s="226">
        <v>2.9</v>
      </c>
    </row>
    <row r="11" spans="1:12" x14ac:dyDescent="0.35">
      <c r="A11" s="223" t="s">
        <v>375</v>
      </c>
      <c r="B11" s="226">
        <v>2.5</v>
      </c>
    </row>
    <row r="12" spans="1:12" x14ac:dyDescent="0.35">
      <c r="A12" s="219"/>
      <c r="B12" s="227"/>
    </row>
    <row r="13" spans="1:12" x14ac:dyDescent="0.35">
      <c r="A13" s="220" t="s">
        <v>402</v>
      </c>
      <c r="B13" s="227"/>
    </row>
    <row r="14" spans="1:12" x14ac:dyDescent="0.35">
      <c r="A14" s="223" t="s">
        <v>376</v>
      </c>
      <c r="B14" s="226">
        <v>4.5</v>
      </c>
    </row>
    <row r="15" spans="1:12" x14ac:dyDescent="0.35">
      <c r="A15" s="223" t="s">
        <v>377</v>
      </c>
      <c r="B15" s="226">
        <v>4.5</v>
      </c>
    </row>
    <row r="16" spans="1:12" x14ac:dyDescent="0.35">
      <c r="A16" s="223" t="s">
        <v>378</v>
      </c>
      <c r="B16" s="226">
        <v>3.4</v>
      </c>
    </row>
    <row r="17" spans="1:2" x14ac:dyDescent="0.35">
      <c r="A17" s="223" t="s">
        <v>379</v>
      </c>
      <c r="B17" s="226">
        <v>3.4</v>
      </c>
    </row>
    <row r="18" spans="1:2" x14ac:dyDescent="0.35">
      <c r="A18" s="223" t="s">
        <v>380</v>
      </c>
      <c r="B18" s="226">
        <v>3.4</v>
      </c>
    </row>
    <row r="19" spans="1:2" x14ac:dyDescent="0.35">
      <c r="A19" s="223" t="s">
        <v>381</v>
      </c>
      <c r="B19" s="226">
        <v>2.9</v>
      </c>
    </row>
    <row r="20" spans="1:2" x14ac:dyDescent="0.35">
      <c r="A20" s="223" t="s">
        <v>382</v>
      </c>
      <c r="B20" s="226">
        <v>2.4</v>
      </c>
    </row>
    <row r="21" spans="1:2" x14ac:dyDescent="0.35">
      <c r="A21" s="223" t="s">
        <v>383</v>
      </c>
      <c r="B21" s="226">
        <v>4.8</v>
      </c>
    </row>
    <row r="22" spans="1:2" x14ac:dyDescent="0.35">
      <c r="A22" s="223" t="s">
        <v>384</v>
      </c>
      <c r="B22" s="226">
        <v>4.5</v>
      </c>
    </row>
    <row r="23" spans="1:2" x14ac:dyDescent="0.35">
      <c r="A23" s="223" t="s">
        <v>385</v>
      </c>
      <c r="B23" s="226">
        <v>3.4</v>
      </c>
    </row>
    <row r="24" spans="1:2" x14ac:dyDescent="0.35">
      <c r="A24" s="221"/>
      <c r="B24" s="227"/>
    </row>
    <row r="25" spans="1:2" x14ac:dyDescent="0.35">
      <c r="A25" s="222" t="s">
        <v>403</v>
      </c>
      <c r="B25" s="227"/>
    </row>
    <row r="26" spans="1:2" x14ac:dyDescent="0.35">
      <c r="A26" s="223" t="s">
        <v>386</v>
      </c>
      <c r="B26" s="226">
        <v>3.2</v>
      </c>
    </row>
    <row r="27" spans="1:2" x14ac:dyDescent="0.35">
      <c r="A27" s="223" t="s">
        <v>387</v>
      </c>
      <c r="B27" s="226">
        <v>2.9</v>
      </c>
    </row>
    <row r="28" spans="1:2" x14ac:dyDescent="0.35">
      <c r="A28" s="223" t="s">
        <v>388</v>
      </c>
      <c r="B28" s="226">
        <v>2</v>
      </c>
    </row>
    <row r="29" spans="1:2" x14ac:dyDescent="0.35">
      <c r="A29" s="221"/>
      <c r="B29" s="227"/>
    </row>
    <row r="30" spans="1:2" x14ac:dyDescent="0.35">
      <c r="A30" s="222" t="s">
        <v>404</v>
      </c>
      <c r="B30" s="227"/>
    </row>
    <row r="31" spans="1:2" x14ac:dyDescent="0.35">
      <c r="A31" s="223" t="s">
        <v>389</v>
      </c>
      <c r="B31" s="226">
        <v>3.9</v>
      </c>
    </row>
    <row r="32" spans="1:2" x14ac:dyDescent="0.35">
      <c r="A32" s="223" t="s">
        <v>390</v>
      </c>
      <c r="B32" s="226">
        <v>3.4</v>
      </c>
    </row>
    <row r="33" spans="1:2" x14ac:dyDescent="0.35">
      <c r="A33" s="223" t="s">
        <v>391</v>
      </c>
      <c r="B33" s="226">
        <v>3.4</v>
      </c>
    </row>
    <row r="34" spans="1:2" x14ac:dyDescent="0.35">
      <c r="A34" s="223" t="s">
        <v>392</v>
      </c>
      <c r="B34" s="226">
        <v>2.5</v>
      </c>
    </row>
    <row r="35" spans="1:2" x14ac:dyDescent="0.35">
      <c r="A35" s="221"/>
      <c r="B35" s="227"/>
    </row>
    <row r="36" spans="1:2" x14ac:dyDescent="0.35">
      <c r="A36" s="224" t="s">
        <v>405</v>
      </c>
      <c r="B36" s="227"/>
    </row>
    <row r="37" spans="1:2" x14ac:dyDescent="0.35">
      <c r="A37" s="223" t="s">
        <v>393</v>
      </c>
      <c r="B37" s="226">
        <v>4.9000000000000004</v>
      </c>
    </row>
    <row r="38" spans="1:2" x14ac:dyDescent="0.35">
      <c r="A38" s="223" t="s">
        <v>394</v>
      </c>
      <c r="B38" s="226">
        <v>3.9</v>
      </c>
    </row>
    <row r="39" spans="1:2" x14ac:dyDescent="0.35">
      <c r="A39" s="223" t="s">
        <v>395</v>
      </c>
      <c r="B39" s="226">
        <v>3.9</v>
      </c>
    </row>
    <row r="40" spans="1:2" x14ac:dyDescent="0.35">
      <c r="A40" s="223" t="s">
        <v>396</v>
      </c>
      <c r="B40" s="226">
        <v>3.9</v>
      </c>
    </row>
    <row r="41" spans="1:2" x14ac:dyDescent="0.35">
      <c r="A41" s="223" t="s">
        <v>397</v>
      </c>
      <c r="B41" s="226">
        <v>3.4</v>
      </c>
    </row>
    <row r="42" spans="1:2" x14ac:dyDescent="0.35">
      <c r="A42" s="223" t="s">
        <v>398</v>
      </c>
      <c r="B42" s="226">
        <v>3.9</v>
      </c>
    </row>
    <row r="43" spans="1:2" x14ac:dyDescent="0.35">
      <c r="A43" s="223" t="s">
        <v>399</v>
      </c>
      <c r="B43" s="226">
        <v>3.9</v>
      </c>
    </row>
    <row r="44" spans="1:2" x14ac:dyDescent="0.35">
      <c r="A44" s="223" t="s">
        <v>400</v>
      </c>
      <c r="B44" s="226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09375" defaultRowHeight="14.4" x14ac:dyDescent="0.3"/>
  <cols>
    <col min="1" max="1" width="82.109375" customWidth="1"/>
  </cols>
  <sheetData>
    <row r="2" spans="1:2" ht="23.4" x14ac:dyDescent="0.3">
      <c r="A2" s="68" t="s">
        <v>171</v>
      </c>
    </row>
    <row r="3" spans="1:2" ht="23.4" x14ac:dyDescent="0.3">
      <c r="A3" s="68" t="s">
        <v>101</v>
      </c>
    </row>
    <row r="4" spans="1:2" ht="22.8" x14ac:dyDescent="0.3">
      <c r="A4" s="65"/>
    </row>
    <row r="5" spans="1:2" ht="22.8" x14ac:dyDescent="0.3">
      <c r="A5" s="66" t="s">
        <v>90</v>
      </c>
      <c r="B5" s="66"/>
    </row>
    <row r="6" spans="1:2" ht="22.8" x14ac:dyDescent="0.3">
      <c r="A6" s="66" t="s">
        <v>91</v>
      </c>
      <c r="B6" s="66"/>
    </row>
    <row r="7" spans="1:2" ht="22.8" x14ac:dyDescent="0.3">
      <c r="A7" s="66" t="s">
        <v>92</v>
      </c>
      <c r="B7" s="66"/>
    </row>
    <row r="8" spans="1:2" ht="22.8" x14ac:dyDescent="0.3">
      <c r="A8" s="66" t="s">
        <v>93</v>
      </c>
      <c r="B8" s="66"/>
    </row>
    <row r="9" spans="1:2" ht="22.8" x14ac:dyDescent="0.3">
      <c r="A9" s="66" t="s">
        <v>94</v>
      </c>
      <c r="B9" s="66"/>
    </row>
    <row r="10" spans="1:2" ht="22.8" x14ac:dyDescent="0.3">
      <c r="A10" s="66" t="s">
        <v>95</v>
      </c>
      <c r="B10" s="66"/>
    </row>
    <row r="11" spans="1:2" ht="22.8" x14ac:dyDescent="0.3">
      <c r="A11" s="66" t="s">
        <v>96</v>
      </c>
      <c r="B11" s="66"/>
    </row>
    <row r="12" spans="1:2" ht="22.8" x14ac:dyDescent="0.3">
      <c r="A12" s="66" t="s">
        <v>97</v>
      </c>
      <c r="B12" s="66"/>
    </row>
    <row r="13" spans="1:2" ht="22.8" x14ac:dyDescent="0.3">
      <c r="A13" s="66" t="s">
        <v>98</v>
      </c>
      <c r="B13" s="66"/>
    </row>
    <row r="14" spans="1:2" ht="22.8" x14ac:dyDescent="0.3">
      <c r="A14" s="67" t="s">
        <v>172</v>
      </c>
      <c r="B14" s="67"/>
    </row>
    <row r="15" spans="1:2" ht="22.8" x14ac:dyDescent="0.3">
      <c r="A15" s="67" t="s">
        <v>173</v>
      </c>
      <c r="B15" s="67"/>
    </row>
    <row r="16" spans="1:2" ht="22.8" x14ac:dyDescent="0.3">
      <c r="A16" s="67" t="s">
        <v>174</v>
      </c>
      <c r="B16" s="67"/>
    </row>
    <row r="17" spans="1:2" ht="22.8" x14ac:dyDescent="0.3">
      <c r="A17" s="67" t="s">
        <v>99</v>
      </c>
      <c r="B17" s="67"/>
    </row>
    <row r="18" spans="1:2" ht="22.8" x14ac:dyDescent="0.3">
      <c r="A18" s="67" t="s">
        <v>175</v>
      </c>
      <c r="B18" s="67"/>
    </row>
    <row r="19" spans="1:2" ht="22.8" x14ac:dyDescent="0.3">
      <c r="A19" s="67" t="s">
        <v>176</v>
      </c>
      <c r="B19" s="67"/>
    </row>
    <row r="20" spans="1:2" ht="22.8" x14ac:dyDescent="0.3">
      <c r="A20" s="67"/>
    </row>
    <row r="21" spans="1:2" ht="22.8" x14ac:dyDescent="0.3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09375" defaultRowHeight="14.4" x14ac:dyDescent="0.3"/>
  <cols>
    <col min="1" max="1" width="107.5546875" customWidth="1"/>
  </cols>
  <sheetData>
    <row r="1" spans="1:1" ht="33" x14ac:dyDescent="0.3">
      <c r="A1" s="200" t="s">
        <v>102</v>
      </c>
    </row>
    <row r="2" spans="1:1" ht="23.4" x14ac:dyDescent="0.3">
      <c r="A2" s="201" t="s">
        <v>347</v>
      </c>
    </row>
    <row r="3" spans="1:1" ht="18" x14ac:dyDescent="0.3">
      <c r="A3" s="202"/>
    </row>
    <row r="4" spans="1:1" ht="18" x14ac:dyDescent="0.3">
      <c r="A4" s="203" t="s">
        <v>315</v>
      </c>
    </row>
    <row r="5" spans="1:1" ht="18" x14ac:dyDescent="0.3">
      <c r="A5" s="203" t="s">
        <v>339</v>
      </c>
    </row>
    <row r="6" spans="1:1" ht="18" x14ac:dyDescent="0.3">
      <c r="A6" s="203" t="s">
        <v>340</v>
      </c>
    </row>
    <row r="7" spans="1:1" ht="18" x14ac:dyDescent="0.3">
      <c r="A7" s="203" t="s">
        <v>316</v>
      </c>
    </row>
    <row r="8" spans="1:1" ht="18" x14ac:dyDescent="0.3">
      <c r="A8" s="203" t="s">
        <v>317</v>
      </c>
    </row>
    <row r="9" spans="1:1" ht="18" x14ac:dyDescent="0.3">
      <c r="A9" s="203" t="s">
        <v>318</v>
      </c>
    </row>
    <row r="10" spans="1:1" ht="18" x14ac:dyDescent="0.3">
      <c r="A10" s="203" t="s">
        <v>341</v>
      </c>
    </row>
    <row r="11" spans="1:1" ht="18" x14ac:dyDescent="0.3">
      <c r="A11" s="203" t="s">
        <v>342</v>
      </c>
    </row>
    <row r="12" spans="1:1" ht="18" x14ac:dyDescent="0.3">
      <c r="A12" s="203" t="s">
        <v>343</v>
      </c>
    </row>
    <row r="13" spans="1:1" ht="18" x14ac:dyDescent="0.3">
      <c r="A13" s="203" t="s">
        <v>344</v>
      </c>
    </row>
    <row r="14" spans="1:1" ht="18" x14ac:dyDescent="0.3">
      <c r="A14" s="203" t="s">
        <v>345</v>
      </c>
    </row>
    <row r="15" spans="1:1" ht="18" x14ac:dyDescent="0.3">
      <c r="A15" s="203" t="s">
        <v>319</v>
      </c>
    </row>
    <row r="16" spans="1:1" ht="18" x14ac:dyDescent="0.3">
      <c r="A16" s="203" t="s">
        <v>320</v>
      </c>
    </row>
    <row r="17" spans="1:1" ht="18" x14ac:dyDescent="0.3">
      <c r="A17" s="203" t="s">
        <v>321</v>
      </c>
    </row>
    <row r="18" spans="1:1" ht="18" x14ac:dyDescent="0.3">
      <c r="A18" s="203" t="s">
        <v>322</v>
      </c>
    </row>
    <row r="19" spans="1:1" ht="18" x14ac:dyDescent="0.3">
      <c r="A19" s="203" t="s">
        <v>323</v>
      </c>
    </row>
    <row r="20" spans="1:1" ht="18" x14ac:dyDescent="0.3">
      <c r="A20" s="203" t="s">
        <v>324</v>
      </c>
    </row>
    <row r="21" spans="1:1" ht="18" x14ac:dyDescent="0.3">
      <c r="A21" s="203" t="s">
        <v>325</v>
      </c>
    </row>
    <row r="22" spans="1:1" ht="18" x14ac:dyDescent="0.3">
      <c r="A22" s="203" t="s">
        <v>326</v>
      </c>
    </row>
    <row r="23" spans="1:1" ht="18" x14ac:dyDescent="0.3">
      <c r="A23" s="203" t="s">
        <v>327</v>
      </c>
    </row>
    <row r="24" spans="1:1" ht="18" x14ac:dyDescent="0.3">
      <c r="A24" s="203" t="s">
        <v>346</v>
      </c>
    </row>
    <row r="25" spans="1:1" ht="18" x14ac:dyDescent="0.3">
      <c r="A25" s="203" t="s">
        <v>328</v>
      </c>
    </row>
    <row r="26" spans="1:1" ht="18" x14ac:dyDescent="0.3">
      <c r="A26" s="203" t="s">
        <v>329</v>
      </c>
    </row>
    <row r="27" spans="1:1" ht="18" x14ac:dyDescent="0.3">
      <c r="A27" s="203" t="s">
        <v>330</v>
      </c>
    </row>
    <row r="28" spans="1:1" ht="18" x14ac:dyDescent="0.3">
      <c r="A28" s="203" t="s">
        <v>331</v>
      </c>
    </row>
    <row r="29" spans="1:1" ht="18" x14ac:dyDescent="0.3">
      <c r="A29" s="203" t="s">
        <v>332</v>
      </c>
    </row>
    <row r="30" spans="1:1" ht="18" x14ac:dyDescent="0.3">
      <c r="A30" s="203" t="s">
        <v>333</v>
      </c>
    </row>
    <row r="31" spans="1:1" ht="18" x14ac:dyDescent="0.3">
      <c r="A31" s="203" t="s">
        <v>334</v>
      </c>
    </row>
    <row r="32" spans="1:1" ht="18" x14ac:dyDescent="0.3">
      <c r="A32" s="203" t="s">
        <v>335</v>
      </c>
    </row>
    <row r="33" spans="1:1" ht="18" x14ac:dyDescent="0.3">
      <c r="A33" s="203" t="s">
        <v>336</v>
      </c>
    </row>
    <row r="34" spans="1:1" ht="18" x14ac:dyDescent="0.3">
      <c r="A34" s="203" t="s">
        <v>337</v>
      </c>
    </row>
    <row r="35" spans="1:1" ht="18" x14ac:dyDescent="0.3">
      <c r="A35" s="203" t="s">
        <v>338</v>
      </c>
    </row>
    <row r="36" spans="1:1" ht="21" customHeight="1" x14ac:dyDescent="0.3">
      <c r="A36" s="296" t="s">
        <v>170</v>
      </c>
    </row>
    <row r="37" spans="1:1" ht="16.5" customHeight="1" x14ac:dyDescent="0.3">
      <c r="A37" s="296"/>
    </row>
    <row r="38" spans="1:1" ht="16.5" customHeight="1" x14ac:dyDescent="0.3">
      <c r="A38" s="296"/>
    </row>
    <row r="39" spans="1:1" ht="16.5" customHeight="1" x14ac:dyDescent="0.3">
      <c r="A39" s="296"/>
    </row>
    <row r="40" spans="1:1" ht="15.6" x14ac:dyDescent="0.35">
      <c r="A40" s="69"/>
    </row>
    <row r="41" spans="1:1" ht="15.6" x14ac:dyDescent="0.35">
      <c r="A41" s="69"/>
    </row>
    <row r="42" spans="1:1" ht="15.6" x14ac:dyDescent="0.35">
      <c r="A42" s="69"/>
    </row>
    <row r="43" spans="1:1" ht="15.6" x14ac:dyDescent="0.35">
      <c r="A43" s="69"/>
    </row>
    <row r="44" spans="1:1" ht="15.6" x14ac:dyDescent="0.35">
      <c r="A44" s="69"/>
    </row>
    <row r="45" spans="1:1" ht="15.6" x14ac:dyDescent="0.35">
      <c r="A45" s="69"/>
    </row>
    <row r="46" spans="1:1" ht="15.6" x14ac:dyDescent="0.35">
      <c r="A46" s="69"/>
    </row>
    <row r="47" spans="1:1" ht="15.6" x14ac:dyDescent="0.35">
      <c r="A47" s="69"/>
    </row>
    <row r="48" spans="1:1" ht="15.6" x14ac:dyDescent="0.35">
      <c r="A48" s="69"/>
    </row>
    <row r="49" spans="1:1" ht="15.6" x14ac:dyDescent="0.35">
      <c r="A49" s="69"/>
    </row>
    <row r="50" spans="1:1" ht="15.6" x14ac:dyDescent="0.35">
      <c r="A50" s="69"/>
    </row>
    <row r="51" spans="1:1" ht="15.6" x14ac:dyDescent="0.35">
      <c r="A51" s="69"/>
    </row>
    <row r="52" spans="1:1" ht="15.6" x14ac:dyDescent="0.35">
      <c r="A52" s="69"/>
    </row>
    <row r="53" spans="1:1" ht="15.6" x14ac:dyDescent="0.35">
      <c r="A53" s="69"/>
    </row>
    <row r="54" spans="1:1" ht="15.6" x14ac:dyDescent="0.35">
      <c r="A54" s="69"/>
    </row>
    <row r="55" spans="1:1" ht="15.6" x14ac:dyDescent="0.35">
      <c r="A55" s="69"/>
    </row>
    <row r="56" spans="1:1" ht="15.6" x14ac:dyDescent="0.35">
      <c r="A56" s="69"/>
    </row>
    <row r="57" spans="1:1" ht="15.6" x14ac:dyDescent="0.35">
      <c r="A57" s="69"/>
    </row>
    <row r="58" spans="1:1" ht="15.6" x14ac:dyDescent="0.35">
      <c r="A58" s="69"/>
    </row>
    <row r="59" spans="1:1" ht="15.6" x14ac:dyDescent="0.35">
      <c r="A59" s="69"/>
    </row>
    <row r="60" spans="1:1" ht="15.6" x14ac:dyDescent="0.35">
      <c r="A60" s="69"/>
    </row>
    <row r="61" spans="1:1" ht="15.6" x14ac:dyDescent="0.35">
      <c r="A61" s="69"/>
    </row>
    <row r="62" spans="1:1" ht="15.6" x14ac:dyDescent="0.35">
      <c r="A62" s="69"/>
    </row>
    <row r="63" spans="1:1" ht="15.6" x14ac:dyDescent="0.35">
      <c r="A63" s="69"/>
    </row>
    <row r="64" spans="1:1" ht="15.6" x14ac:dyDescent="0.35">
      <c r="A64" s="69"/>
    </row>
    <row r="65" spans="1:1" ht="15.6" x14ac:dyDescent="0.35">
      <c r="A65" s="69"/>
    </row>
    <row r="66" spans="1:1" ht="15.6" x14ac:dyDescent="0.35">
      <c r="A66" s="69"/>
    </row>
    <row r="67" spans="1:1" ht="15.6" x14ac:dyDescent="0.35">
      <c r="A67" s="69"/>
    </row>
    <row r="68" spans="1:1" ht="15.6" x14ac:dyDescent="0.35">
      <c r="A68" s="69"/>
    </row>
    <row r="69" spans="1:1" ht="15.6" x14ac:dyDescent="0.35">
      <c r="A69" s="69"/>
    </row>
    <row r="70" spans="1:1" ht="15.6" x14ac:dyDescent="0.35">
      <c r="A70" s="69"/>
    </row>
    <row r="71" spans="1:1" ht="15.6" x14ac:dyDescent="0.35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09375" defaultRowHeight="14.4" x14ac:dyDescent="0.3"/>
  <cols>
    <col min="2" max="2" width="79.33203125" customWidth="1"/>
  </cols>
  <sheetData>
    <row r="3" spans="2:2" ht="17.399999999999999" x14ac:dyDescent="0.3">
      <c r="B3" s="48" t="s">
        <v>177</v>
      </c>
    </row>
    <row r="4" spans="2:2" ht="17.399999999999999" x14ac:dyDescent="0.3">
      <c r="B4" s="48" t="s">
        <v>69</v>
      </c>
    </row>
    <row r="5" spans="2:2" ht="17.399999999999999" x14ac:dyDescent="0.3">
      <c r="B5" s="48"/>
    </row>
    <row r="6" spans="2:2" ht="17.399999999999999" x14ac:dyDescent="0.3">
      <c r="B6" s="49" t="s">
        <v>56</v>
      </c>
    </row>
    <row r="7" spans="2:2" ht="17.399999999999999" x14ac:dyDescent="0.3">
      <c r="B7" s="49" t="s">
        <v>57</v>
      </c>
    </row>
    <row r="8" spans="2:2" ht="17.399999999999999" x14ac:dyDescent="0.3">
      <c r="B8" s="49" t="s">
        <v>58</v>
      </c>
    </row>
    <row r="9" spans="2:2" ht="17.399999999999999" x14ac:dyDescent="0.3">
      <c r="B9" s="49" t="s">
        <v>59</v>
      </c>
    </row>
    <row r="10" spans="2:2" ht="17.399999999999999" x14ac:dyDescent="0.3">
      <c r="B10" s="49" t="s">
        <v>60</v>
      </c>
    </row>
    <row r="11" spans="2:2" ht="17.399999999999999" x14ac:dyDescent="0.3">
      <c r="B11" s="49" t="s">
        <v>61</v>
      </c>
    </row>
    <row r="12" spans="2:2" ht="17.399999999999999" x14ac:dyDescent="0.3">
      <c r="B12" s="49" t="s">
        <v>62</v>
      </c>
    </row>
    <row r="13" spans="2:2" ht="17.399999999999999" x14ac:dyDescent="0.3">
      <c r="B13" s="49" t="s">
        <v>63</v>
      </c>
    </row>
    <row r="14" spans="2:2" ht="17.399999999999999" x14ac:dyDescent="0.3">
      <c r="B14" s="49" t="s">
        <v>64</v>
      </c>
    </row>
    <row r="15" spans="2:2" ht="17.399999999999999" x14ac:dyDescent="0.3">
      <c r="B15" s="49" t="s">
        <v>65</v>
      </c>
    </row>
    <row r="16" spans="2:2" ht="17.399999999999999" x14ac:dyDescent="0.3">
      <c r="B16" s="49" t="s">
        <v>66</v>
      </c>
    </row>
    <row r="17" spans="2:2" ht="17.399999999999999" x14ac:dyDescent="0.3">
      <c r="B17" s="49" t="s">
        <v>67</v>
      </c>
    </row>
    <row r="18" spans="2:2" ht="17.399999999999999" x14ac:dyDescent="0.3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baseColWidth="10" defaultRowHeight="14.4" x14ac:dyDescent="0.3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19" sqref="D19"/>
    </sheetView>
  </sheetViews>
  <sheetFormatPr baseColWidth="10" defaultColWidth="11.44140625" defaultRowHeight="15.6" x14ac:dyDescent="0.3"/>
  <cols>
    <col min="1" max="1" width="5.109375" style="183" customWidth="1"/>
    <col min="2" max="2" width="31" style="183" customWidth="1"/>
    <col min="3" max="3" width="11.44140625" style="183" customWidth="1"/>
    <col min="4" max="4" width="17.44140625" style="184" customWidth="1"/>
    <col min="5" max="16384" width="11.44140625" style="183"/>
  </cols>
  <sheetData>
    <row r="2" spans="1:5" x14ac:dyDescent="0.3">
      <c r="B2" s="186" t="s">
        <v>302</v>
      </c>
      <c r="C2" s="186" t="s">
        <v>312</v>
      </c>
      <c r="D2" s="187" t="s">
        <v>4</v>
      </c>
      <c r="E2" s="187" t="s">
        <v>312</v>
      </c>
    </row>
    <row r="4" spans="1:5" x14ac:dyDescent="0.3">
      <c r="A4" s="183">
        <v>1</v>
      </c>
      <c r="B4" s="188" t="s">
        <v>304</v>
      </c>
      <c r="C4" s="189">
        <f>+Sabado!I5</f>
        <v>120</v>
      </c>
      <c r="D4" s="189">
        <f>+Sabado!I42</f>
        <v>22243700</v>
      </c>
      <c r="E4" s="189">
        <f t="shared" ref="E4:E10" si="0">+D4/C4</f>
        <v>185364.16666666666</v>
      </c>
    </row>
    <row r="5" spans="1:5" x14ac:dyDescent="0.3">
      <c r="A5" s="183">
        <f t="shared" ref="A5:A10" si="1">+A4+1</f>
        <v>2</v>
      </c>
      <c r="B5" s="188" t="s">
        <v>303</v>
      </c>
      <c r="C5" s="189">
        <f>+'Domingo Nuevo'!I5</f>
        <v>100</v>
      </c>
      <c r="D5" s="189">
        <f>+'Domingo Nuevo'!I62</f>
        <v>14659700</v>
      </c>
      <c r="E5" s="189">
        <f t="shared" si="0"/>
        <v>146597</v>
      </c>
    </row>
    <row r="6" spans="1:5" x14ac:dyDescent="0.3">
      <c r="A6" s="183">
        <f t="shared" si="1"/>
        <v>3</v>
      </c>
      <c r="B6" s="188" t="s">
        <v>305</v>
      </c>
      <c r="C6" s="189">
        <f>+'Crisitano Sabado sin Licor'!I5</f>
        <v>100</v>
      </c>
      <c r="D6" s="189">
        <f>+'Crisitano Sabado sin Licor'!I52</f>
        <v>21550000</v>
      </c>
      <c r="E6" s="189">
        <f t="shared" si="0"/>
        <v>215500</v>
      </c>
    </row>
    <row r="7" spans="1:5" x14ac:dyDescent="0.3">
      <c r="A7" s="183">
        <f t="shared" si="1"/>
        <v>4</v>
      </c>
      <c r="B7" s="188" t="s">
        <v>306</v>
      </c>
      <c r="C7" s="189">
        <f>+'Cristiano Viernes-Domingo sin l'!I5</f>
        <v>100</v>
      </c>
      <c r="D7" s="189">
        <f>+'Cristiano Viernes-Domingo sin l'!I62</f>
        <v>17435000</v>
      </c>
      <c r="E7" s="189">
        <f t="shared" si="0"/>
        <v>174350</v>
      </c>
    </row>
    <row r="8" spans="1:5" x14ac:dyDescent="0.3">
      <c r="A8" s="183">
        <f t="shared" si="1"/>
        <v>5</v>
      </c>
      <c r="B8" s="188" t="s">
        <v>311</v>
      </c>
      <c r="C8" s="189">
        <f>+'Diciembre o 2017'!I5</f>
        <v>100</v>
      </c>
      <c r="D8" s="189">
        <f>+'Diciembre o 2017'!I56</f>
        <v>20650600</v>
      </c>
      <c r="E8" s="189">
        <f t="shared" si="0"/>
        <v>206506</v>
      </c>
    </row>
    <row r="9" spans="1:5" x14ac:dyDescent="0.3">
      <c r="A9" s="183">
        <f t="shared" si="1"/>
        <v>6</v>
      </c>
      <c r="B9" s="188" t="s">
        <v>355</v>
      </c>
      <c r="C9" s="189">
        <f>+'Fecha Proxima 4HORAS'!I5</f>
        <v>100</v>
      </c>
      <c r="D9" s="189">
        <f>+'Fecha Proxima 4HORAS'!I48</f>
        <v>13070000</v>
      </c>
      <c r="E9" s="189">
        <f t="shared" si="0"/>
        <v>130700</v>
      </c>
    </row>
    <row r="10" spans="1:5" x14ac:dyDescent="0.3">
      <c r="A10" s="183">
        <f t="shared" si="1"/>
        <v>7</v>
      </c>
      <c r="B10" s="188" t="s">
        <v>356</v>
      </c>
      <c r="C10" s="189">
        <f>+'Domingo Nuevo'!I5</f>
        <v>100</v>
      </c>
      <c r="D10" s="189">
        <f>+'Domingo Nuevo'!I62</f>
        <v>14659700</v>
      </c>
      <c r="E10" s="189">
        <f t="shared" si="0"/>
        <v>146597</v>
      </c>
    </row>
    <row r="13" spans="1:5" x14ac:dyDescent="0.3">
      <c r="B13" s="183" t="s">
        <v>310</v>
      </c>
      <c r="C13" s="183">
        <v>3200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K407"/>
  <sheetViews>
    <sheetView showGridLines="0" topLeftCell="A37" zoomScaleNormal="100" zoomScaleSheetLayoutView="100" workbookViewId="0">
      <selection activeCell="H49" sqref="H49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1.33203125" style="6" customWidth="1"/>
    <col min="9" max="9" width="15.33203125" style="8" customWidth="1"/>
    <col min="10" max="10" width="23.88671875" style="6" customWidth="1"/>
    <col min="11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1" ht="6.75" customHeight="1" x14ac:dyDescent="0.3"/>
    <row r="2" spans="2:11" ht="15.6" x14ac:dyDescent="0.3">
      <c r="B2" s="261" t="s">
        <v>364</v>
      </c>
      <c r="C2" s="261"/>
      <c r="D2" s="261"/>
      <c r="E2" s="261"/>
      <c r="F2" s="261"/>
      <c r="G2" s="261"/>
      <c r="H2" s="261"/>
      <c r="I2" s="261"/>
    </row>
    <row r="3" spans="2:11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</row>
    <row r="4" spans="2:11" ht="12.75" customHeight="1" x14ac:dyDescent="0.3">
      <c r="B4" s="263" t="s">
        <v>49</v>
      </c>
      <c r="C4" s="263"/>
      <c r="D4" s="263"/>
      <c r="E4" s="155">
        <v>0.66666666666666663</v>
      </c>
      <c r="F4" s="264" t="s">
        <v>73</v>
      </c>
      <c r="G4" s="265"/>
      <c r="H4" s="156">
        <v>0.98958333333333337</v>
      </c>
      <c r="I4" s="37">
        <f ca="1">NOW()</f>
        <v>42868.620809837965</v>
      </c>
    </row>
    <row r="5" spans="2:11" ht="15.6" x14ac:dyDescent="0.3">
      <c r="B5" s="266" t="s">
        <v>82</v>
      </c>
      <c r="C5" s="266"/>
      <c r="D5" s="266"/>
      <c r="E5" s="267" t="s">
        <v>52</v>
      </c>
      <c r="F5" s="267"/>
      <c r="G5" s="267" t="s">
        <v>50</v>
      </c>
      <c r="H5" s="267"/>
      <c r="I5" s="50">
        <v>100</v>
      </c>
      <c r="J5" s="11"/>
      <c r="K5" s="11"/>
    </row>
    <row r="6" spans="2:11" ht="6.75" customHeight="1" x14ac:dyDescent="0.3">
      <c r="B6" s="146"/>
      <c r="C6" s="146"/>
      <c r="D6" s="146"/>
      <c r="E6" s="147"/>
      <c r="F6" s="147"/>
      <c r="G6" s="147"/>
      <c r="H6" s="147"/>
      <c r="I6" s="51"/>
      <c r="J6" s="11"/>
      <c r="K6" s="11"/>
    </row>
    <row r="7" spans="2:11" ht="14.25" customHeight="1" x14ac:dyDescent="0.3">
      <c r="B7" s="52" t="s">
        <v>178</v>
      </c>
      <c r="C7" s="52"/>
      <c r="D7" s="52"/>
      <c r="E7" s="249">
        <f>3490000+500000</f>
        <v>3990000</v>
      </c>
      <c r="F7" s="249"/>
      <c r="G7" s="255">
        <v>1</v>
      </c>
      <c r="H7" s="255"/>
      <c r="I7" s="53">
        <f>E7*G7</f>
        <v>3990000</v>
      </c>
      <c r="J7" s="185">
        <f>+I7-Sabado!I7</f>
        <v>-1010000</v>
      </c>
      <c r="K7" s="11"/>
    </row>
    <row r="8" spans="2:11" ht="14.25" customHeight="1" x14ac:dyDescent="0.3">
      <c r="B8" s="54" t="s">
        <v>365</v>
      </c>
      <c r="C8" s="54"/>
      <c r="D8" s="54"/>
      <c r="E8" s="255" t="s">
        <v>51</v>
      </c>
      <c r="F8" s="255"/>
      <c r="G8" s="255" t="s">
        <v>51</v>
      </c>
      <c r="H8" s="255"/>
      <c r="I8" s="144" t="s">
        <v>51</v>
      </c>
      <c r="J8" s="185" t="e">
        <f>+I8-Sabado!I8</f>
        <v>#VALUE!</v>
      </c>
      <c r="K8" s="32"/>
    </row>
    <row r="9" spans="2:11" ht="14.25" customHeight="1" x14ac:dyDescent="0.3">
      <c r="B9" s="14" t="s">
        <v>111</v>
      </c>
      <c r="C9" s="14"/>
      <c r="D9" s="14"/>
      <c r="E9" s="249">
        <v>5800</v>
      </c>
      <c r="F9" s="249"/>
      <c r="G9" s="255"/>
      <c r="H9" s="255"/>
      <c r="I9" s="108"/>
      <c r="J9" s="185" t="e">
        <f>+I9-Sabado!I9</f>
        <v>#VALUE!</v>
      </c>
      <c r="K9" s="32"/>
    </row>
    <row r="10" spans="2:11" ht="14.25" customHeight="1" x14ac:dyDescent="0.3">
      <c r="B10" s="14" t="s">
        <v>276</v>
      </c>
      <c r="C10" s="14"/>
      <c r="D10" s="14"/>
      <c r="E10" s="249">
        <v>3400</v>
      </c>
      <c r="F10" s="249"/>
      <c r="G10" s="255">
        <f>I5</f>
        <v>100</v>
      </c>
      <c r="H10" s="255"/>
      <c r="I10" s="143">
        <f>E10*G10</f>
        <v>340000</v>
      </c>
      <c r="J10" s="185">
        <f>+I10-Sabado!I10</f>
        <v>-68000</v>
      </c>
      <c r="K10" s="32"/>
    </row>
    <row r="11" spans="2:11" ht="14.25" customHeight="1" x14ac:dyDescent="0.3">
      <c r="B11" s="14" t="s">
        <v>277</v>
      </c>
      <c r="C11" s="14"/>
      <c r="D11" s="14"/>
      <c r="E11" s="249">
        <v>5800</v>
      </c>
      <c r="F11" s="249"/>
      <c r="G11" s="255">
        <f>+I5</f>
        <v>100</v>
      </c>
      <c r="H11" s="255"/>
      <c r="I11" s="143">
        <f>E11*G11</f>
        <v>580000</v>
      </c>
      <c r="J11" s="185">
        <f>+I11-Sabado!I11</f>
        <v>-116000</v>
      </c>
      <c r="K11" s="32"/>
    </row>
    <row r="12" spans="2:11" ht="14.25" customHeight="1" x14ac:dyDescent="0.3">
      <c r="B12" s="52" t="s">
        <v>112</v>
      </c>
      <c r="C12" s="52"/>
      <c r="D12" s="52"/>
      <c r="E12" s="249">
        <v>43900</v>
      </c>
      <c r="F12" s="249"/>
      <c r="G12" s="255">
        <f>I5-G13</f>
        <v>100</v>
      </c>
      <c r="H12" s="255"/>
      <c r="I12" s="143">
        <f>E12*G12</f>
        <v>4390000</v>
      </c>
      <c r="J12" s="185">
        <f>+I12-Sabado!I12</f>
        <v>-878000</v>
      </c>
      <c r="K12" s="32"/>
    </row>
    <row r="13" spans="2:11" x14ac:dyDescent="0.3">
      <c r="B13" s="52" t="s">
        <v>71</v>
      </c>
      <c r="C13" s="52"/>
      <c r="D13" s="52"/>
      <c r="E13" s="249">
        <v>22000</v>
      </c>
      <c r="F13" s="249"/>
      <c r="G13" s="255"/>
      <c r="H13" s="255"/>
      <c r="I13" s="53"/>
      <c r="J13" s="185">
        <f>+I13-Sabado!I13</f>
        <v>0</v>
      </c>
      <c r="K13" s="32"/>
    </row>
    <row r="14" spans="2:11" x14ac:dyDescent="0.3">
      <c r="B14" s="52" t="s">
        <v>113</v>
      </c>
      <c r="C14" s="52"/>
      <c r="D14" s="52"/>
      <c r="E14" s="249">
        <v>5800</v>
      </c>
      <c r="F14" s="249"/>
      <c r="G14" s="255"/>
      <c r="H14" s="255"/>
      <c r="I14" s="53"/>
      <c r="J14" s="185" t="e">
        <f>+I14-Sabado!I15</f>
        <v>#VALUE!</v>
      </c>
      <c r="K14" s="32"/>
    </row>
    <row r="15" spans="2:11" x14ac:dyDescent="0.3">
      <c r="B15" s="55"/>
      <c r="C15" s="55"/>
      <c r="D15" s="55"/>
      <c r="E15" s="249"/>
      <c r="F15" s="249"/>
      <c r="G15" s="255"/>
      <c r="H15" s="255"/>
      <c r="I15" s="53"/>
      <c r="J15" s="185">
        <f>+I15-Sabado!I16</f>
        <v>0</v>
      </c>
      <c r="K15" s="32"/>
    </row>
    <row r="16" spans="2:11" ht="17.100000000000001" customHeight="1" x14ac:dyDescent="0.3">
      <c r="B16" s="259" t="s">
        <v>283</v>
      </c>
      <c r="C16" s="259"/>
      <c r="D16" s="259"/>
      <c r="E16" s="249"/>
      <c r="F16" s="249"/>
      <c r="G16" s="255"/>
      <c r="H16" s="255"/>
      <c r="I16" s="53"/>
      <c r="J16" s="185">
        <f>+I16-Sabado!I17</f>
        <v>0</v>
      </c>
      <c r="K16" s="32"/>
    </row>
    <row r="17" spans="1:11" ht="17.100000000000001" customHeight="1" x14ac:dyDescent="0.3">
      <c r="B17" s="260" t="s">
        <v>292</v>
      </c>
      <c r="C17" s="260"/>
      <c r="D17" s="260"/>
      <c r="E17" s="143"/>
      <c r="F17" s="143"/>
      <c r="G17" s="144"/>
      <c r="H17" s="144"/>
      <c r="I17" s="53"/>
      <c r="J17" s="185">
        <f>+I17-Sabado!I18</f>
        <v>0</v>
      </c>
      <c r="K17" s="32"/>
    </row>
    <row r="18" spans="1:11" ht="17.100000000000001" customHeight="1" x14ac:dyDescent="0.3">
      <c r="B18" s="41" t="s">
        <v>293</v>
      </c>
      <c r="C18" s="41"/>
      <c r="D18" s="41"/>
      <c r="E18" s="246">
        <v>52400</v>
      </c>
      <c r="F18" s="246"/>
      <c r="G18" s="258">
        <f>ROUNDUP(((G12*1)/10),0)+1</f>
        <v>11</v>
      </c>
      <c r="H18" s="258"/>
      <c r="I18" s="40">
        <f>G18*E18</f>
        <v>576400</v>
      </c>
      <c r="J18" s="185">
        <f>+I18-Sabado!I19</f>
        <v>-104800</v>
      </c>
      <c r="K18" s="32"/>
    </row>
    <row r="19" spans="1:11" ht="17.100000000000001" customHeight="1" x14ac:dyDescent="0.3">
      <c r="B19" s="26" t="s">
        <v>288</v>
      </c>
      <c r="C19" s="19"/>
      <c r="D19" s="120"/>
      <c r="E19" s="246">
        <v>49900</v>
      </c>
      <c r="F19" s="246"/>
      <c r="G19" s="258">
        <f>ROUNDUP(((G12*1)/8),0)</f>
        <v>13</v>
      </c>
      <c r="H19" s="258"/>
      <c r="I19" s="40">
        <f>G19*E19</f>
        <v>648700</v>
      </c>
      <c r="J19" s="185">
        <f>+I19-Sabado!I20</f>
        <v>-99800</v>
      </c>
      <c r="K19" s="32"/>
    </row>
    <row r="20" spans="1:11" ht="17.100000000000001" customHeight="1" x14ac:dyDescent="0.3">
      <c r="B20" s="59" t="s">
        <v>80</v>
      </c>
      <c r="C20" s="58"/>
      <c r="D20" s="58"/>
      <c r="E20" s="249">
        <f>154000*0.9</f>
        <v>138600</v>
      </c>
      <c r="F20" s="249"/>
      <c r="G20" s="255"/>
      <c r="H20" s="255"/>
      <c r="I20" s="53"/>
      <c r="J20" s="185" t="e">
        <f>+I20-Sabado!#REF!</f>
        <v>#REF!</v>
      </c>
      <c r="K20" s="32"/>
    </row>
    <row r="21" spans="1:11" ht="17.100000000000001" customHeight="1" x14ac:dyDescent="0.3">
      <c r="B21" s="59" t="s">
        <v>79</v>
      </c>
      <c r="C21" s="58"/>
      <c r="D21" s="58"/>
      <c r="E21" s="249">
        <f>114000*0.9</f>
        <v>102600</v>
      </c>
      <c r="F21" s="249"/>
      <c r="G21" s="255">
        <f>ROUNDUP(((G12*3)*85%/18),0)</f>
        <v>15</v>
      </c>
      <c r="H21" s="255"/>
      <c r="I21" s="53">
        <f>E21*G21</f>
        <v>1539000</v>
      </c>
      <c r="J21" s="185" t="e">
        <f>+I21-Sabado!#REF!</f>
        <v>#REF!</v>
      </c>
      <c r="K21" s="32"/>
    </row>
    <row r="22" spans="1:11" ht="17.100000000000001" customHeight="1" x14ac:dyDescent="0.3">
      <c r="B22" s="59" t="s">
        <v>114</v>
      </c>
      <c r="C22" s="58"/>
      <c r="D22" s="58"/>
      <c r="E22" s="249">
        <f>95000*0.9</f>
        <v>85500</v>
      </c>
      <c r="F22" s="249"/>
      <c r="G22" s="255">
        <f>ROUNDUP(((G12*3)*15%/18),0)</f>
        <v>3</v>
      </c>
      <c r="H22" s="255"/>
      <c r="I22" s="53">
        <f>E22*G22</f>
        <v>256500</v>
      </c>
      <c r="J22" s="185" t="e">
        <f>+I22-Sabado!#REF!</f>
        <v>#REF!</v>
      </c>
      <c r="K22" s="32"/>
    </row>
    <row r="23" spans="1:11" x14ac:dyDescent="0.3">
      <c r="B23" s="59" t="s">
        <v>115</v>
      </c>
      <c r="C23" s="58"/>
      <c r="D23" s="58"/>
      <c r="E23" s="249">
        <v>109000</v>
      </c>
      <c r="F23" s="249"/>
      <c r="G23" s="255"/>
      <c r="H23" s="255"/>
      <c r="I23" s="53"/>
      <c r="J23" s="185" t="e">
        <f>+I23-Sabado!#REF!</f>
        <v>#REF!</v>
      </c>
      <c r="K23" s="32"/>
    </row>
    <row r="24" spans="1:11" x14ac:dyDescent="0.3">
      <c r="B24" s="257" t="s">
        <v>76</v>
      </c>
      <c r="C24" s="257"/>
      <c r="D24" s="257"/>
      <c r="E24" s="249">
        <v>11500</v>
      </c>
      <c r="F24" s="249"/>
      <c r="G24" s="255">
        <f>+I5</f>
        <v>100</v>
      </c>
      <c r="H24" s="255"/>
      <c r="I24" s="53">
        <f>G24*E24</f>
        <v>1150000</v>
      </c>
      <c r="J24" s="185">
        <f>+I24-Sabado!I26</f>
        <v>-230000</v>
      </c>
      <c r="K24" s="32"/>
    </row>
    <row r="25" spans="1:11" x14ac:dyDescent="0.3">
      <c r="B25" s="60" t="s">
        <v>2</v>
      </c>
      <c r="C25" s="60"/>
      <c r="D25" s="60"/>
      <c r="E25" s="255" t="s">
        <v>51</v>
      </c>
      <c r="F25" s="255"/>
      <c r="G25" s="255" t="s">
        <v>51</v>
      </c>
      <c r="H25" s="255"/>
      <c r="I25" s="144" t="s">
        <v>51</v>
      </c>
      <c r="J25" s="185"/>
      <c r="K25" s="32"/>
    </row>
    <row r="26" spans="1:11" x14ac:dyDescent="0.3">
      <c r="B26" s="58" t="s">
        <v>70</v>
      </c>
      <c r="C26" s="58"/>
      <c r="D26" s="58"/>
      <c r="E26" s="249">
        <v>110000</v>
      </c>
      <c r="F26" s="249"/>
      <c r="G26" s="255">
        <f>IF(I5&lt;80,8,ROUND((I5*10%),0))+2</f>
        <v>12</v>
      </c>
      <c r="H26" s="255"/>
      <c r="I26" s="53">
        <f>G26*E26</f>
        <v>1320000</v>
      </c>
      <c r="J26" s="185">
        <f>+I26-Sabado!I28</f>
        <v>-220000</v>
      </c>
      <c r="K26" s="32"/>
    </row>
    <row r="27" spans="1:11" ht="15" thickBot="1" x14ac:dyDescent="0.35">
      <c r="B27" s="247" t="s">
        <v>116</v>
      </c>
      <c r="C27" s="247"/>
      <c r="D27" s="247"/>
      <c r="E27" s="247"/>
      <c r="F27" s="247"/>
      <c r="G27" s="247"/>
      <c r="H27" s="61"/>
      <c r="I27" s="62">
        <f>SUM(I7:I26)</f>
        <v>14790600</v>
      </c>
      <c r="J27" s="185">
        <f>+I27-Sabado!I29</f>
        <v>-4988100</v>
      </c>
      <c r="K27" s="32"/>
    </row>
    <row r="28" spans="1:11" ht="7.5" customHeight="1" thickTop="1" x14ac:dyDescent="0.3">
      <c r="B28" s="43"/>
      <c r="C28" s="43"/>
      <c r="D28" s="43"/>
      <c r="E28" s="40"/>
      <c r="F28" s="40"/>
      <c r="G28" s="42"/>
      <c r="H28" s="42"/>
      <c r="I28" s="44"/>
      <c r="J28" s="185">
        <f>+I28-Sabado!I30</f>
        <v>0</v>
      </c>
      <c r="K28" s="32"/>
    </row>
    <row r="29" spans="1:11" x14ac:dyDescent="0.3">
      <c r="B29" s="250" t="s">
        <v>3</v>
      </c>
      <c r="C29" s="250"/>
      <c r="D29" s="250"/>
      <c r="E29" s="250"/>
      <c r="F29" s="250"/>
      <c r="G29" s="250"/>
      <c r="H29" s="250"/>
      <c r="I29" s="250"/>
      <c r="J29" s="185">
        <f>+I29-Sabado!I31</f>
        <v>0</v>
      </c>
      <c r="K29" s="32"/>
    </row>
    <row r="30" spans="1:11" ht="4.5" customHeight="1" x14ac:dyDescent="0.3">
      <c r="B30" s="38"/>
      <c r="C30" s="38"/>
      <c r="D30" s="38"/>
      <c r="E30" s="38"/>
      <c r="F30" s="38"/>
      <c r="G30" s="38"/>
      <c r="H30" s="38"/>
      <c r="I30" s="39"/>
      <c r="J30" s="185">
        <f>+I30-Sabado!I32</f>
        <v>0</v>
      </c>
      <c r="K30" s="32"/>
    </row>
    <row r="31" spans="1:11" ht="2.25" customHeight="1" x14ac:dyDescent="0.3">
      <c r="B31" s="45"/>
      <c r="C31" s="45"/>
      <c r="D31" s="45"/>
      <c r="E31" s="45"/>
      <c r="F31" s="45"/>
      <c r="G31" s="45"/>
      <c r="H31" s="45"/>
      <c r="I31" s="46"/>
      <c r="J31" s="185">
        <f>+I31-Sabado!I33</f>
        <v>0</v>
      </c>
      <c r="K31" s="32"/>
    </row>
    <row r="32" spans="1:11" ht="5.25" customHeight="1" x14ac:dyDescent="0.3">
      <c r="A32" s="19"/>
      <c r="B32" s="145"/>
      <c r="C32" s="145"/>
      <c r="D32" s="145"/>
      <c r="E32" s="145"/>
      <c r="F32" s="145"/>
      <c r="G32" s="145"/>
      <c r="H32" s="145"/>
      <c r="I32" s="47"/>
      <c r="J32" s="185">
        <f>+I32-Sabado!I34</f>
        <v>0</v>
      </c>
    </row>
    <row r="33" spans="1:11" x14ac:dyDescent="0.3">
      <c r="A33" s="19"/>
      <c r="B33" s="19"/>
      <c r="C33" s="253" t="s">
        <v>117</v>
      </c>
      <c r="D33" s="253"/>
      <c r="E33" s="149" t="s">
        <v>52</v>
      </c>
      <c r="F33" s="20"/>
      <c r="G33" s="20"/>
      <c r="H33" s="149" t="s">
        <v>0</v>
      </c>
      <c r="I33" s="149" t="s">
        <v>4</v>
      </c>
      <c r="J33" s="185"/>
    </row>
    <row r="34" spans="1:11" ht="15" customHeight="1" x14ac:dyDescent="0.3">
      <c r="B34" s="54" t="s">
        <v>294</v>
      </c>
      <c r="C34" s="54"/>
      <c r="D34" s="54"/>
      <c r="E34" s="249">
        <v>1590000</v>
      </c>
      <c r="F34" s="249"/>
      <c r="G34" s="255">
        <v>1</v>
      </c>
      <c r="H34" s="255"/>
      <c r="I34" s="53">
        <f>G34*E34</f>
        <v>1590000</v>
      </c>
      <c r="J34" s="185" t="e">
        <f>+I34-Sabado!I36</f>
        <v>#VALUE!</v>
      </c>
      <c r="K34" s="32"/>
    </row>
    <row r="35" spans="1:11" x14ac:dyDescent="0.3">
      <c r="B35" s="54" t="s">
        <v>281</v>
      </c>
      <c r="C35" s="54"/>
      <c r="D35" s="54"/>
      <c r="E35" s="249">
        <v>1680000</v>
      </c>
      <c r="F35" s="249"/>
      <c r="G35" s="255">
        <v>1</v>
      </c>
      <c r="H35" s="255"/>
      <c r="I35" s="53">
        <f>E35*G35</f>
        <v>1680000</v>
      </c>
      <c r="J35" s="185">
        <f>+I35-Sabado!I37</f>
        <v>-200000</v>
      </c>
      <c r="K35" s="32"/>
    </row>
    <row r="36" spans="1:11" ht="24" customHeight="1" x14ac:dyDescent="0.3">
      <c r="B36" s="248" t="s">
        <v>284</v>
      </c>
      <c r="C36" s="248"/>
      <c r="D36" s="248"/>
      <c r="E36" s="249">
        <v>5200000</v>
      </c>
      <c r="F36" s="249">
        <v>3800000</v>
      </c>
      <c r="G36" s="144"/>
      <c r="H36" s="144"/>
      <c r="I36" s="53"/>
      <c r="J36" s="185" t="e">
        <f>+I36-Sabado!I38</f>
        <v>#VALUE!</v>
      </c>
      <c r="K36" s="32"/>
    </row>
    <row r="37" spans="1:11" ht="15.75" customHeight="1" x14ac:dyDescent="0.3">
      <c r="B37" s="59" t="s">
        <v>282</v>
      </c>
      <c r="C37" s="59"/>
      <c r="E37" s="249">
        <v>65000</v>
      </c>
      <c r="F37" s="249">
        <v>65000</v>
      </c>
      <c r="G37" s="148"/>
      <c r="H37" s="148"/>
      <c r="I37" s="40"/>
      <c r="J37" s="185">
        <f>+I37-Sabado!I39</f>
        <v>-585000</v>
      </c>
      <c r="K37" s="32"/>
    </row>
    <row r="38" spans="1:11" ht="15.75" customHeight="1" x14ac:dyDescent="0.3">
      <c r="A38" s="21"/>
      <c r="B38" s="256" t="s">
        <v>179</v>
      </c>
      <c r="C38" s="256"/>
      <c r="D38" s="256"/>
      <c r="E38" s="249">
        <v>700000</v>
      </c>
      <c r="F38" s="249">
        <v>65000</v>
      </c>
      <c r="G38" s="255">
        <v>1</v>
      </c>
      <c r="H38" s="255"/>
      <c r="I38" s="53">
        <f>E38*G38</f>
        <v>700000</v>
      </c>
      <c r="J38" s="185" t="e">
        <f>+I38-Sabado!#REF!</f>
        <v>#REF!</v>
      </c>
    </row>
    <row r="39" spans="1:11" ht="15.75" customHeight="1" x14ac:dyDescent="0.3">
      <c r="A39" s="21"/>
      <c r="B39" s="256" t="s">
        <v>180</v>
      </c>
      <c r="C39" s="256"/>
      <c r="D39" s="256"/>
      <c r="E39" s="249">
        <v>450000</v>
      </c>
      <c r="F39" s="249">
        <v>65000</v>
      </c>
      <c r="G39" s="255">
        <v>1</v>
      </c>
      <c r="H39" s="255"/>
      <c r="I39" s="53">
        <f>E39*G39</f>
        <v>450000</v>
      </c>
      <c r="J39" s="185" t="e">
        <f>+I39-Sabado!#REF!</f>
        <v>#REF!</v>
      </c>
    </row>
    <row r="40" spans="1:11" ht="15.75" customHeight="1" x14ac:dyDescent="0.3">
      <c r="A40" s="21"/>
      <c r="B40" s="59" t="s">
        <v>128</v>
      </c>
      <c r="C40" s="59"/>
      <c r="E40" s="246">
        <v>780000</v>
      </c>
      <c r="F40" s="246"/>
      <c r="G40" s="255">
        <v>1</v>
      </c>
      <c r="H40" s="255"/>
      <c r="I40" s="53">
        <f>E40*G40</f>
        <v>780000</v>
      </c>
      <c r="J40" s="185" t="e">
        <f>+I40-Sabado!#REF!</f>
        <v>#REF!</v>
      </c>
    </row>
    <row r="41" spans="1:11" ht="15.75" customHeight="1" x14ac:dyDescent="0.3">
      <c r="A41" s="21"/>
      <c r="B41" s="59" t="s">
        <v>129</v>
      </c>
      <c r="C41" s="59"/>
      <c r="E41" s="246">
        <v>480000</v>
      </c>
      <c r="F41" s="246"/>
      <c r="G41" s="144"/>
      <c r="H41" s="144"/>
      <c r="I41" s="53"/>
      <c r="J41" s="185" t="e">
        <f>+I41-Sabado!#REF!</f>
        <v>#REF!</v>
      </c>
    </row>
    <row r="42" spans="1:11" ht="15.75" customHeight="1" x14ac:dyDescent="0.3">
      <c r="A42" s="21"/>
      <c r="B42" s="59" t="s">
        <v>267</v>
      </c>
      <c r="C42" s="59"/>
      <c r="D42" s="59"/>
      <c r="E42" s="249">
        <v>220000</v>
      </c>
      <c r="F42" s="249">
        <v>160000</v>
      </c>
      <c r="G42" s="144"/>
      <c r="H42" s="178">
        <v>3</v>
      </c>
      <c r="I42" s="53">
        <f>E42*H42</f>
        <v>660000</v>
      </c>
      <c r="J42" s="185">
        <f>+I42-Sabado!I40</f>
        <v>660000</v>
      </c>
    </row>
    <row r="43" spans="1:11" ht="15.75" customHeight="1" x14ac:dyDescent="0.3">
      <c r="A43" s="21"/>
      <c r="B43" s="59" t="s">
        <v>188</v>
      </c>
      <c r="C43" s="59"/>
      <c r="E43" s="246">
        <v>500000</v>
      </c>
      <c r="F43" s="246"/>
      <c r="G43" s="144"/>
      <c r="H43" s="144"/>
      <c r="I43" s="53"/>
      <c r="J43" s="185" t="e">
        <f>+I43-Sabado!#REF!</f>
        <v>#REF!</v>
      </c>
    </row>
    <row r="44" spans="1:11" ht="15.75" customHeight="1" x14ac:dyDescent="0.3">
      <c r="A44" s="21"/>
      <c r="B44" s="59" t="s">
        <v>86</v>
      </c>
      <c r="C44" s="59"/>
      <c r="E44" s="249">
        <v>950000</v>
      </c>
      <c r="F44" s="249">
        <v>65000</v>
      </c>
      <c r="G44" s="144"/>
      <c r="H44" s="144"/>
      <c r="I44" s="53"/>
      <c r="J44" s="185" t="e">
        <f>+I44-Sabado!#REF!</f>
        <v>#REF!</v>
      </c>
    </row>
    <row r="45" spans="1:11" ht="15.75" customHeight="1" x14ac:dyDescent="0.3">
      <c r="A45" s="21"/>
      <c r="B45" s="248" t="s">
        <v>124</v>
      </c>
      <c r="C45" s="248"/>
      <c r="D45" s="248"/>
      <c r="E45" s="249">
        <v>1950000</v>
      </c>
      <c r="F45" s="249">
        <v>160000</v>
      </c>
      <c r="G45" s="144"/>
      <c r="H45" s="144"/>
      <c r="I45" s="53"/>
      <c r="J45" s="185" t="e">
        <f>+I45-Sabado!#REF!</f>
        <v>#REF!</v>
      </c>
    </row>
    <row r="46" spans="1:11" ht="36.75" customHeight="1" x14ac:dyDescent="0.3">
      <c r="A46" s="21"/>
      <c r="B46" s="248" t="s">
        <v>125</v>
      </c>
      <c r="C46" s="248"/>
      <c r="D46" s="248"/>
      <c r="E46" s="249">
        <v>1750000</v>
      </c>
      <c r="F46" s="249">
        <v>160000</v>
      </c>
      <c r="G46" s="144"/>
      <c r="H46" s="144"/>
      <c r="I46" s="53"/>
      <c r="J46" s="185" t="e">
        <f>+I46-Sabado!#REF!</f>
        <v>#REF!</v>
      </c>
    </row>
    <row r="47" spans="1:11" ht="15.75" customHeight="1" x14ac:dyDescent="0.3">
      <c r="A47" s="21"/>
      <c r="B47" s="59" t="s">
        <v>265</v>
      </c>
      <c r="C47" s="59"/>
      <c r="E47" s="246">
        <v>7500</v>
      </c>
      <c r="F47" s="246"/>
      <c r="G47" s="144"/>
      <c r="H47" s="144"/>
      <c r="I47" s="53"/>
      <c r="J47" s="185" t="e">
        <f>+I47-Sabado!#REF!</f>
        <v>#REF!</v>
      </c>
    </row>
    <row r="48" spans="1:11" ht="15.75" customHeight="1" x14ac:dyDescent="0.3">
      <c r="A48" s="21"/>
      <c r="B48" s="59" t="s">
        <v>266</v>
      </c>
      <c r="C48" s="59"/>
      <c r="E48" s="246">
        <v>9000</v>
      </c>
      <c r="F48" s="246"/>
      <c r="G48" s="144"/>
      <c r="H48" s="144"/>
      <c r="I48" s="53"/>
      <c r="J48" s="185" t="e">
        <f>+I48-Sabado!#REF!</f>
        <v>#REF!</v>
      </c>
    </row>
    <row r="49" spans="1:10" ht="15.75" customHeight="1" x14ac:dyDescent="0.3">
      <c r="A49" s="21"/>
      <c r="B49" s="59" t="s">
        <v>268</v>
      </c>
      <c r="C49" s="59"/>
      <c r="E49" s="246">
        <v>65000</v>
      </c>
      <c r="F49" s="246"/>
      <c r="G49" s="144"/>
      <c r="H49" s="144"/>
      <c r="I49" s="53"/>
      <c r="J49" s="185" t="e">
        <f>+I49-Sabado!#REF!</f>
        <v>#REF!</v>
      </c>
    </row>
    <row r="50" spans="1:10" ht="15.75" customHeight="1" x14ac:dyDescent="0.3">
      <c r="A50" s="21"/>
      <c r="B50" s="59" t="s">
        <v>279</v>
      </c>
      <c r="C50" s="59"/>
      <c r="E50" s="246">
        <v>220000</v>
      </c>
      <c r="F50" s="246"/>
      <c r="G50" s="144"/>
      <c r="H50" s="144"/>
      <c r="I50" s="53"/>
      <c r="J50" s="185" t="e">
        <f>+I50-Sabado!#REF!</f>
        <v>#REF!</v>
      </c>
    </row>
    <row r="51" spans="1:10" ht="15.75" customHeight="1" x14ac:dyDescent="0.3">
      <c r="A51" s="21"/>
      <c r="B51" s="59" t="s">
        <v>280</v>
      </c>
      <c r="C51" s="59"/>
      <c r="E51" s="246">
        <v>140000</v>
      </c>
      <c r="F51" s="246"/>
      <c r="G51" s="144"/>
      <c r="H51" s="144"/>
      <c r="I51" s="53"/>
      <c r="J51" s="185" t="e">
        <f>+I51-Sabado!#REF!</f>
        <v>#REF!</v>
      </c>
    </row>
    <row r="52" spans="1:10" ht="41.25" customHeight="1" x14ac:dyDescent="0.3">
      <c r="A52" s="21"/>
      <c r="B52" s="245" t="s">
        <v>289</v>
      </c>
      <c r="C52" s="245"/>
      <c r="D52" s="245"/>
      <c r="E52" s="246">
        <v>2700000</v>
      </c>
      <c r="F52" s="246"/>
      <c r="G52" s="144"/>
      <c r="H52" s="144"/>
      <c r="I52" s="53"/>
      <c r="J52" s="185" t="e">
        <f>+I52-Sabado!#REF!</f>
        <v>#REF!</v>
      </c>
    </row>
    <row r="53" spans="1:10" ht="41.25" customHeight="1" x14ac:dyDescent="0.3">
      <c r="A53" s="21"/>
      <c r="B53" s="245" t="s">
        <v>290</v>
      </c>
      <c r="C53" s="245"/>
      <c r="D53" s="245"/>
      <c r="E53" s="246">
        <v>2200000</v>
      </c>
      <c r="F53" s="246"/>
      <c r="G53" s="144"/>
      <c r="H53" s="144"/>
      <c r="I53" s="53"/>
      <c r="J53" s="185" t="e">
        <f>+I53-Sabado!#REF!</f>
        <v>#REF!</v>
      </c>
    </row>
    <row r="54" spans="1:10" ht="41.25" customHeight="1" x14ac:dyDescent="0.3">
      <c r="A54" s="21"/>
      <c r="B54" s="245" t="s">
        <v>291</v>
      </c>
      <c r="C54" s="245"/>
      <c r="D54" s="245"/>
      <c r="E54" s="246">
        <v>1600000</v>
      </c>
      <c r="F54" s="246"/>
      <c r="G54" s="144"/>
      <c r="H54" s="144"/>
      <c r="I54" s="53"/>
      <c r="J54" s="185" t="e">
        <f>+I54-Sabado!#REF!</f>
        <v>#REF!</v>
      </c>
    </row>
    <row r="55" spans="1:10" ht="15" thickBot="1" x14ac:dyDescent="0.35">
      <c r="A55" s="21"/>
      <c r="B55" s="247" t="s">
        <v>72</v>
      </c>
      <c r="C55" s="247"/>
      <c r="D55" s="247"/>
      <c r="E55" s="247"/>
      <c r="F55" s="247"/>
      <c r="G55" s="247"/>
      <c r="H55" s="61"/>
      <c r="I55" s="62">
        <f>+SUM(I34:I54)</f>
        <v>5860000</v>
      </c>
      <c r="J55" s="185">
        <f>+I55-Sabado!I41</f>
        <v>3395000</v>
      </c>
    </row>
    <row r="56" spans="1:10" ht="15.6" thickTop="1" thickBot="1" x14ac:dyDescent="0.35">
      <c r="A56" s="21"/>
      <c r="B56" s="247" t="s">
        <v>126</v>
      </c>
      <c r="C56" s="247"/>
      <c r="D56" s="247"/>
      <c r="E56" s="247"/>
      <c r="F56" s="247"/>
      <c r="G56" s="247"/>
      <c r="H56" s="61"/>
      <c r="I56" s="62">
        <f>+I55+I27</f>
        <v>20650600</v>
      </c>
      <c r="J56" s="185">
        <f>+I56-Sabado!I42</f>
        <v>-1593100</v>
      </c>
    </row>
    <row r="57" spans="1:10" ht="15" thickTop="1" x14ac:dyDescent="0.3">
      <c r="A57" s="21"/>
      <c r="B57" s="248"/>
      <c r="C57" s="248"/>
      <c r="D57" s="248"/>
      <c r="E57" s="249"/>
      <c r="F57" s="249"/>
      <c r="G57" s="255"/>
      <c r="H57" s="255"/>
      <c r="I57" s="53"/>
      <c r="J57" s="185" t="e">
        <f>+I57-Sabado!#REF!</f>
        <v>#REF!</v>
      </c>
    </row>
    <row r="58" spans="1:10" x14ac:dyDescent="0.3">
      <c r="A58" s="21"/>
      <c r="B58" s="242" t="str">
        <f>IF($A58&gt;0,VLOOKUP($A58,[2]ADICIONALES!$A$1:$C$200,2,FALSE),"")</f>
        <v/>
      </c>
      <c r="C58" s="242"/>
      <c r="D58" s="242"/>
      <c r="E58" s="243" t="str">
        <f>IF($A58&gt;0,VLOOKUP($A58,[2]ADICIONALES!$A$1:$C$200,3,FALSE),"")</f>
        <v/>
      </c>
      <c r="F58" s="243"/>
      <c r="G58" s="32"/>
      <c r="H58" s="142"/>
      <c r="I58" s="22">
        <f>I7+I10+I11+I12+I18+I19+I21+I22+I24+I26+I34+I35+I38+I39+I40+I42</f>
        <v>20650600</v>
      </c>
      <c r="J58" s="185" t="e">
        <f>+I58-Sabado!#REF!</f>
        <v>#REF!</v>
      </c>
    </row>
    <row r="59" spans="1:10" x14ac:dyDescent="0.3">
      <c r="A59" s="21"/>
      <c r="B59" s="242" t="str">
        <f>IF($A59&gt;0,VLOOKUP($A59,[2]ADICIONALES!$A$1:$C$200,2,FALSE),"")</f>
        <v/>
      </c>
      <c r="C59" s="242"/>
      <c r="D59" s="242"/>
      <c r="E59" s="243" t="str">
        <f>IF($A59&gt;0,VLOOKUP($A59,[2]ADICIONALES!$A$1:$C$200,3,FALSE),"")</f>
        <v/>
      </c>
      <c r="F59" s="243"/>
      <c r="G59" s="32"/>
      <c r="H59" s="142"/>
      <c r="I59" s="22" t="str">
        <f t="shared" ref="I59:I77" si="0">IF($H59&gt;0,E59*H59,"")</f>
        <v/>
      </c>
      <c r="J59" s="185"/>
    </row>
    <row r="60" spans="1:10" x14ac:dyDescent="0.3">
      <c r="A60" s="21"/>
      <c r="B60" s="242" t="str">
        <f>IF($A60&gt;0,VLOOKUP($A60,[2]ADICIONALES!$A$1:$C$200,2,FALSE),"")</f>
        <v/>
      </c>
      <c r="C60" s="242"/>
      <c r="D60" s="242"/>
      <c r="E60" s="243" t="str">
        <f>IF($A60&gt;0,VLOOKUP($A60,[2]ADICIONALES!$A$1:$C$200,3,FALSE),"")</f>
        <v/>
      </c>
      <c r="F60" s="243"/>
      <c r="G60" s="32"/>
      <c r="H60" s="142"/>
      <c r="I60" s="22" t="str">
        <f t="shared" si="0"/>
        <v/>
      </c>
      <c r="J60" s="185"/>
    </row>
    <row r="61" spans="1:10" x14ac:dyDescent="0.3">
      <c r="A61" s="21"/>
      <c r="B61" s="242" t="str">
        <f>IF($A61&gt;0,VLOOKUP($A61,[2]ADICIONALES!$A$1:$C$200,2,FALSE),"")</f>
        <v/>
      </c>
      <c r="C61" s="242"/>
      <c r="D61" s="242"/>
      <c r="E61" s="243" t="str">
        <f>IF($A61&gt;0,VLOOKUP($A61,[2]ADICIONALES!$A$1:$C$200,3,FALSE),"")</f>
        <v/>
      </c>
      <c r="F61" s="243"/>
      <c r="G61" s="32"/>
      <c r="H61" s="142"/>
      <c r="I61" s="22" t="str">
        <f t="shared" si="0"/>
        <v/>
      </c>
      <c r="J61" s="185"/>
    </row>
    <row r="62" spans="1:10" x14ac:dyDescent="0.3">
      <c r="A62" s="21"/>
      <c r="B62" s="242" t="str">
        <f>IF($A62&gt;0,VLOOKUP($A62,[2]ADICIONALES!$A$1:$C$200,2,FALSE),"")</f>
        <v/>
      </c>
      <c r="C62" s="242"/>
      <c r="D62" s="242"/>
      <c r="E62" s="243" t="str">
        <f>IF($A62&gt;0,VLOOKUP($A62,[2]ADICIONALES!$A$1:$C$200,3,FALSE),"")</f>
        <v/>
      </c>
      <c r="F62" s="243"/>
      <c r="G62" s="32"/>
      <c r="H62" s="142"/>
      <c r="I62" s="22" t="str">
        <f t="shared" si="0"/>
        <v/>
      </c>
      <c r="J62" s="185"/>
    </row>
    <row r="63" spans="1:10" x14ac:dyDescent="0.3">
      <c r="A63" s="21"/>
      <c r="B63" s="242" t="str">
        <f>IF($A63&gt;0,VLOOKUP($A63,[2]ADICIONALES!$A$1:$C$200,2,FALSE),"")</f>
        <v/>
      </c>
      <c r="C63" s="242"/>
      <c r="D63" s="242"/>
      <c r="E63" s="243" t="str">
        <f>IF($A63&gt;0,VLOOKUP($A63,[2]ADICIONALES!$A$1:$C$200,3,FALSE),"")</f>
        <v/>
      </c>
      <c r="F63" s="243"/>
      <c r="G63" s="32"/>
      <c r="H63" s="142"/>
      <c r="I63" s="22" t="str">
        <f t="shared" si="0"/>
        <v/>
      </c>
      <c r="J63" s="185"/>
    </row>
    <row r="64" spans="1:10" x14ac:dyDescent="0.3">
      <c r="A64" s="21"/>
      <c r="B64" s="242" t="str">
        <f>IF($A64&gt;0,VLOOKUP($A64,[2]ADICIONALES!$A$1:$C$200,2,FALSE),"")</f>
        <v/>
      </c>
      <c r="C64" s="242"/>
      <c r="D64" s="242"/>
      <c r="E64" s="243" t="str">
        <f>IF($A64&gt;0,VLOOKUP($A64,[2]ADICIONALES!$A$1:$C$200,3,FALSE),"")</f>
        <v/>
      </c>
      <c r="F64" s="243"/>
      <c r="G64" s="32"/>
      <c r="H64" s="142"/>
      <c r="I64" s="22" t="str">
        <f t="shared" si="0"/>
        <v/>
      </c>
      <c r="J64" s="185"/>
    </row>
    <row r="65" spans="1:11" x14ac:dyDescent="0.3">
      <c r="A65" s="21"/>
      <c r="B65" s="242" t="str">
        <f>IF($A65&gt;0,VLOOKUP($A65,[2]ADICIONALES!$A$1:$C$200,2,FALSE),"")</f>
        <v/>
      </c>
      <c r="C65" s="242"/>
      <c r="D65" s="242"/>
      <c r="E65" s="243" t="str">
        <f>IF($A65&gt;0,VLOOKUP($A65,[2]ADICIONALES!$A$1:$C$200,3,FALSE),"")</f>
        <v/>
      </c>
      <c r="F65" s="243"/>
      <c r="G65" s="32"/>
      <c r="H65" s="142"/>
      <c r="I65" s="22" t="str">
        <f t="shared" si="0"/>
        <v/>
      </c>
      <c r="J65" s="185"/>
    </row>
    <row r="66" spans="1:11" x14ac:dyDescent="0.3">
      <c r="A66" s="21"/>
      <c r="B66" s="242" t="str">
        <f>IF($A66&gt;0,VLOOKUP($A66,[2]ADICIONALES!$A$1:$C$200,2,FALSE),"")</f>
        <v/>
      </c>
      <c r="C66" s="242"/>
      <c r="D66" s="242"/>
      <c r="E66" s="243" t="str">
        <f>IF($A66&gt;0,VLOOKUP($A66,[2]ADICIONALES!$A$1:$C$200,3,FALSE),"")</f>
        <v/>
      </c>
      <c r="F66" s="243"/>
      <c r="G66" s="32"/>
      <c r="H66" s="142"/>
      <c r="I66" s="22" t="str">
        <f t="shared" si="0"/>
        <v/>
      </c>
      <c r="J66" s="185"/>
    </row>
    <row r="67" spans="1:11" x14ac:dyDescent="0.3">
      <c r="A67" s="21"/>
      <c r="B67" s="242" t="str">
        <f>IF($A67&gt;0,VLOOKUP($A67,[2]ADICIONALES!$A$1:$C$200,2,FALSE),"")</f>
        <v/>
      </c>
      <c r="C67" s="242"/>
      <c r="D67" s="242"/>
      <c r="E67" s="243" t="str">
        <f>IF($A67&gt;0,VLOOKUP($A67,[2]ADICIONALES!$A$1:$C$200,3,FALSE),"")</f>
        <v/>
      </c>
      <c r="F67" s="243"/>
      <c r="G67" s="32"/>
      <c r="H67" s="142"/>
      <c r="I67" s="22" t="str">
        <f t="shared" si="0"/>
        <v/>
      </c>
      <c r="J67" s="185"/>
    </row>
    <row r="68" spans="1:11" x14ac:dyDescent="0.3">
      <c r="A68" s="21"/>
      <c r="B68" s="242" t="str">
        <f>IF($A68&gt;0,VLOOKUP($A68,[2]ADICIONALES!$A$1:$C$200,2,FALSE),"")</f>
        <v/>
      </c>
      <c r="C68" s="242"/>
      <c r="D68" s="242"/>
      <c r="E68" s="243" t="str">
        <f>IF($A68&gt;0,VLOOKUP($A68,[2]ADICIONALES!$A$1:$C$200,3,FALSE),"")</f>
        <v/>
      </c>
      <c r="F68" s="243"/>
      <c r="G68" s="32"/>
      <c r="H68" s="142"/>
      <c r="I68" s="22" t="str">
        <f t="shared" si="0"/>
        <v/>
      </c>
      <c r="J68" s="185"/>
    </row>
    <row r="69" spans="1:11" x14ac:dyDescent="0.3">
      <c r="A69" s="21"/>
      <c r="B69" s="242" t="str">
        <f>IF($A69&gt;0,VLOOKUP($A69,[2]ADICIONALES!$A$1:$C$200,2,FALSE),"")</f>
        <v/>
      </c>
      <c r="C69" s="242"/>
      <c r="D69" s="242"/>
      <c r="E69" s="243" t="str">
        <f>IF($A69&gt;0,VLOOKUP($A69,[2]ADICIONALES!$A$1:$C$200,3,FALSE),"")</f>
        <v/>
      </c>
      <c r="F69" s="243"/>
      <c r="G69" s="32"/>
      <c r="H69" s="142"/>
      <c r="I69" s="22" t="str">
        <f t="shared" si="0"/>
        <v/>
      </c>
      <c r="J69" s="185"/>
    </row>
    <row r="70" spans="1:11" x14ac:dyDescent="0.3">
      <c r="A70" s="21"/>
      <c r="B70" s="242" t="str">
        <f>IF($A70&gt;0,VLOOKUP($A70,[2]ADICIONALES!$A$1:$C$200,2,FALSE),"")</f>
        <v/>
      </c>
      <c r="C70" s="242"/>
      <c r="D70" s="242"/>
      <c r="E70" s="243" t="str">
        <f>IF($A70&gt;0,VLOOKUP($A70,[2]ADICIONALES!$A$1:$C$200,3,FALSE),"")</f>
        <v/>
      </c>
      <c r="F70" s="243"/>
      <c r="G70" s="32"/>
      <c r="H70" s="142"/>
      <c r="I70" s="22" t="str">
        <f t="shared" si="0"/>
        <v/>
      </c>
      <c r="J70" s="185"/>
    </row>
    <row r="71" spans="1:11" x14ac:dyDescent="0.3">
      <c r="A71" s="21"/>
      <c r="B71" s="242" t="str">
        <f>IF($A71&gt;0,VLOOKUP($A71,[2]ADICIONALES!$A$1:$C$200,2,FALSE),"")</f>
        <v/>
      </c>
      <c r="C71" s="242"/>
      <c r="D71" s="242"/>
      <c r="E71" s="243" t="str">
        <f>IF($A71&gt;0,VLOOKUP($A71,[2]ADICIONALES!$A$1:$C$200,3,FALSE),"")</f>
        <v/>
      </c>
      <c r="F71" s="243"/>
      <c r="G71" s="32"/>
      <c r="H71" s="142"/>
      <c r="I71" s="22" t="str">
        <f t="shared" si="0"/>
        <v/>
      </c>
      <c r="J71" s="185"/>
    </row>
    <row r="72" spans="1:11" x14ac:dyDescent="0.3">
      <c r="A72" s="21"/>
      <c r="B72" s="242" t="str">
        <f>IF($A72&gt;0,VLOOKUP($A72,[2]ADICIONALES!$A$1:$C$200,2,FALSE),"")</f>
        <v/>
      </c>
      <c r="C72" s="242"/>
      <c r="D72" s="242"/>
      <c r="E72" s="243" t="str">
        <f>IF($A72&gt;0,VLOOKUP($A72,[2]ADICIONALES!$A$1:$C$200,3,FALSE),"")</f>
        <v/>
      </c>
      <c r="F72" s="243"/>
      <c r="G72" s="32"/>
      <c r="H72" s="142"/>
      <c r="I72" s="22" t="str">
        <f t="shared" si="0"/>
        <v/>
      </c>
      <c r="J72" s="185"/>
    </row>
    <row r="73" spans="1:11" x14ac:dyDescent="0.3">
      <c r="A73" s="21"/>
      <c r="B73" s="242" t="str">
        <f>IF($A73&gt;0,VLOOKUP($A73,[2]ADICIONALES!$A$1:$C$200,2,FALSE),"")</f>
        <v/>
      </c>
      <c r="C73" s="242"/>
      <c r="D73" s="242"/>
      <c r="E73" s="243" t="str">
        <f>IF($A73&gt;0,VLOOKUP($A73,[2]ADICIONALES!$A$1:$C$200,3,FALSE),"")</f>
        <v/>
      </c>
      <c r="F73" s="243"/>
      <c r="G73" s="32"/>
      <c r="H73" s="142"/>
      <c r="I73" s="22" t="str">
        <f t="shared" si="0"/>
        <v/>
      </c>
    </row>
    <row r="74" spans="1:11" x14ac:dyDescent="0.3">
      <c r="A74" s="21"/>
      <c r="B74" s="242" t="str">
        <f>IF($A74&gt;0,VLOOKUP($A74,[2]ADICIONALES!$A$1:$C$200,2,FALSE),"")</f>
        <v/>
      </c>
      <c r="C74" s="242"/>
      <c r="D74" s="242"/>
      <c r="E74" s="243" t="str">
        <f>IF($A74&gt;0,VLOOKUP($A74,[2]ADICIONALES!$A$1:$C$200,3,FALSE),"")</f>
        <v/>
      </c>
      <c r="F74" s="243"/>
      <c r="G74" s="32"/>
      <c r="H74" s="142"/>
      <c r="I74" s="22" t="str">
        <f t="shared" si="0"/>
        <v/>
      </c>
    </row>
    <row r="75" spans="1:11" x14ac:dyDescent="0.3">
      <c r="A75" s="21"/>
      <c r="B75" s="242" t="str">
        <f>IF($A75&gt;0,VLOOKUP($A75,[2]ADICIONALES!$A$1:$C$200,2,FALSE),"")</f>
        <v/>
      </c>
      <c r="C75" s="242"/>
      <c r="D75" s="242"/>
      <c r="E75" s="243" t="str">
        <f>IF($A75&gt;0,VLOOKUP($A75,[2]ADICIONALES!$A$1:$C$200,3,FALSE),"")</f>
        <v/>
      </c>
      <c r="F75" s="243"/>
      <c r="G75" s="32"/>
      <c r="H75" s="142"/>
      <c r="I75" s="22" t="str">
        <f t="shared" si="0"/>
        <v/>
      </c>
    </row>
    <row r="76" spans="1:11" x14ac:dyDescent="0.3">
      <c r="A76" s="21"/>
      <c r="B76" s="242" t="str">
        <f>IF($A76&gt;0,VLOOKUP($A76,[2]ADICIONALES!$A$1:$C$200,2,FALSE),"")</f>
        <v/>
      </c>
      <c r="C76" s="242"/>
      <c r="D76" s="242"/>
      <c r="E76" s="243" t="str">
        <f>IF($A76&gt;0,VLOOKUP($A76,[2]ADICIONALES!$A$1:$C$200,3,FALSE),"")</f>
        <v/>
      </c>
      <c r="F76" s="243"/>
      <c r="G76" s="32"/>
      <c r="H76" s="142"/>
      <c r="I76" s="22" t="str">
        <f t="shared" si="0"/>
        <v/>
      </c>
    </row>
    <row r="77" spans="1:11" x14ac:dyDescent="0.3">
      <c r="A77" s="21"/>
      <c r="B77" s="242" t="str">
        <f>IF($A77&gt;0,VLOOKUP($A77,[2]ADICIONALES!$A$1:$C$200,2,FALSE),"")</f>
        <v/>
      </c>
      <c r="C77" s="242"/>
      <c r="D77" s="242"/>
      <c r="E77" s="243" t="str">
        <f>IF($A77&gt;0,VLOOKUP($A77,[2]ADICIONALES!$A$1:$C$200,3,FALSE),"")</f>
        <v/>
      </c>
      <c r="F77" s="243"/>
      <c r="G77" s="32"/>
      <c r="H77" s="142"/>
      <c r="I77" s="22" t="str">
        <f t="shared" si="0"/>
        <v/>
      </c>
    </row>
    <row r="78" spans="1:11" s="25" customFormat="1" x14ac:dyDescent="0.3">
      <c r="A78" s="21"/>
      <c r="B78" s="242" t="str">
        <f>IF($A78&gt;0,VLOOKUP($A78,[2]ADICIONALES!$A$1:$C$200,2,FALSE),"")</f>
        <v/>
      </c>
      <c r="C78" s="242"/>
      <c r="D78" s="242"/>
      <c r="E78" s="244"/>
      <c r="F78" s="244"/>
      <c r="G78" s="23"/>
      <c r="H78" s="142"/>
      <c r="I78" s="24"/>
    </row>
    <row r="79" spans="1:11" x14ac:dyDescent="0.3">
      <c r="E79" s="241"/>
      <c r="F79" s="241"/>
      <c r="G79" s="32"/>
      <c r="H79" s="142"/>
    </row>
    <row r="80" spans="1:11" s="8" customFormat="1" x14ac:dyDescent="0.3">
      <c r="A80" s="6"/>
      <c r="B80" s="6"/>
      <c r="C80" s="6"/>
      <c r="D80" s="6"/>
      <c r="E80" s="241"/>
      <c r="F80" s="241"/>
      <c r="G80" s="32"/>
      <c r="H80" s="142"/>
      <c r="J80" s="6"/>
      <c r="K80" s="6"/>
    </row>
    <row r="81" spans="1:11" s="8" customFormat="1" x14ac:dyDescent="0.3">
      <c r="A81" s="6"/>
      <c r="B81" s="6"/>
      <c r="C81" s="6"/>
      <c r="D81" s="6"/>
      <c r="E81" s="241"/>
      <c r="F81" s="241"/>
      <c r="G81" s="32"/>
      <c r="H81" s="142"/>
      <c r="J81" s="6"/>
      <c r="K81" s="6"/>
    </row>
    <row r="82" spans="1:11" s="8" customFormat="1" x14ac:dyDescent="0.3">
      <c r="A82" s="6"/>
      <c r="B82" s="6"/>
      <c r="C82" s="6"/>
      <c r="D82" s="6"/>
      <c r="E82" s="241"/>
      <c r="F82" s="241"/>
      <c r="G82" s="32"/>
      <c r="H82" s="142"/>
      <c r="J82" s="6"/>
      <c r="K82" s="6"/>
    </row>
    <row r="83" spans="1:11" s="8" customFormat="1" x14ac:dyDescent="0.3">
      <c r="A83" s="6"/>
      <c r="B83" s="6"/>
      <c r="C83" s="6"/>
      <c r="D83" s="6"/>
      <c r="E83" s="241"/>
      <c r="F83" s="241"/>
      <c r="G83" s="32"/>
      <c r="H83" s="142"/>
      <c r="J83" s="6"/>
      <c r="K83" s="6"/>
    </row>
    <row r="84" spans="1:11" s="8" customFormat="1" x14ac:dyDescent="0.3">
      <c r="A84" s="6"/>
      <c r="B84" s="6"/>
      <c r="C84" s="6"/>
      <c r="D84" s="6"/>
      <c r="E84" s="241"/>
      <c r="F84" s="241"/>
      <c r="G84" s="32"/>
      <c r="H84" s="142"/>
      <c r="J84" s="6"/>
      <c r="K84" s="6"/>
    </row>
    <row r="85" spans="1:11" s="8" customFormat="1" x14ac:dyDescent="0.3">
      <c r="A85" s="6"/>
      <c r="B85" s="6"/>
      <c r="C85" s="6"/>
      <c r="D85" s="6"/>
      <c r="E85" s="241"/>
      <c r="F85" s="241"/>
      <c r="G85" s="32"/>
      <c r="H85" s="142"/>
      <c r="J85" s="6"/>
      <c r="K85" s="6"/>
    </row>
    <row r="86" spans="1:11" s="8" customFormat="1" x14ac:dyDescent="0.3">
      <c r="A86" s="6"/>
      <c r="B86" s="6"/>
      <c r="C86" s="6"/>
      <c r="D86" s="6"/>
      <c r="E86" s="241"/>
      <c r="F86" s="241"/>
      <c r="G86" s="32"/>
      <c r="H86" s="142"/>
      <c r="J86" s="6"/>
      <c r="K86" s="6"/>
    </row>
    <row r="87" spans="1:11" s="8" customFormat="1" x14ac:dyDescent="0.3">
      <c r="A87" s="6"/>
      <c r="B87" s="6"/>
      <c r="C87" s="6"/>
      <c r="D87" s="6"/>
      <c r="E87" s="241"/>
      <c r="F87" s="241"/>
      <c r="G87" s="32"/>
      <c r="H87" s="142"/>
      <c r="J87" s="6"/>
      <c r="K87" s="6"/>
    </row>
    <row r="88" spans="1:11" s="8" customFormat="1" x14ac:dyDescent="0.3">
      <c r="A88" s="6"/>
      <c r="B88" s="6"/>
      <c r="C88" s="6"/>
      <c r="D88" s="6"/>
      <c r="E88" s="241"/>
      <c r="F88" s="241"/>
      <c r="G88" s="32"/>
      <c r="H88" s="142"/>
      <c r="J88" s="6"/>
      <c r="K88" s="6"/>
    </row>
    <row r="89" spans="1:11" s="8" customFormat="1" x14ac:dyDescent="0.3">
      <c r="A89" s="6"/>
      <c r="B89" s="6"/>
      <c r="C89" s="6"/>
      <c r="D89" s="6"/>
      <c r="E89" s="241"/>
      <c r="F89" s="241"/>
      <c r="G89" s="32"/>
      <c r="H89" s="142"/>
      <c r="J89" s="6"/>
      <c r="K89" s="6"/>
    </row>
    <row r="90" spans="1:11" s="8" customFormat="1" x14ac:dyDescent="0.3">
      <c r="A90" s="6"/>
      <c r="B90" s="6"/>
      <c r="C90" s="6"/>
      <c r="D90" s="6"/>
      <c r="E90" s="241"/>
      <c r="F90" s="241"/>
      <c r="G90" s="32"/>
      <c r="H90" s="142"/>
      <c r="J90" s="6"/>
      <c r="K90" s="6"/>
    </row>
    <row r="91" spans="1:11" s="8" customFormat="1" x14ac:dyDescent="0.3">
      <c r="A91" s="6"/>
      <c r="B91" s="6"/>
      <c r="C91" s="6"/>
      <c r="D91" s="6"/>
      <c r="E91" s="241"/>
      <c r="F91" s="241"/>
      <c r="G91" s="32"/>
      <c r="H91" s="142"/>
      <c r="J91" s="6"/>
      <c r="K91" s="6"/>
    </row>
    <row r="92" spans="1:11" s="8" customFormat="1" x14ac:dyDescent="0.3">
      <c r="A92" s="6"/>
      <c r="B92" s="6"/>
      <c r="C92" s="6"/>
      <c r="D92" s="6"/>
      <c r="E92" s="241"/>
      <c r="F92" s="241"/>
      <c r="G92" s="32"/>
      <c r="H92" s="142"/>
      <c r="J92" s="6"/>
      <c r="K92" s="6"/>
    </row>
    <row r="93" spans="1:11" s="8" customFormat="1" x14ac:dyDescent="0.3">
      <c r="A93" s="6"/>
      <c r="B93" s="6"/>
      <c r="C93" s="6"/>
      <c r="D93" s="6"/>
      <c r="E93" s="241"/>
      <c r="F93" s="241"/>
      <c r="G93" s="32"/>
      <c r="H93" s="142"/>
      <c r="J93" s="6"/>
      <c r="K93" s="6"/>
    </row>
    <row r="94" spans="1:11" s="8" customFormat="1" x14ac:dyDescent="0.3">
      <c r="A94" s="6"/>
      <c r="B94" s="6"/>
      <c r="C94" s="6"/>
      <c r="D94" s="6"/>
      <c r="E94" s="241"/>
      <c r="F94" s="241"/>
      <c r="G94" s="32"/>
      <c r="H94" s="142"/>
      <c r="J94" s="6"/>
      <c r="K94" s="6"/>
    </row>
    <row r="95" spans="1:11" s="8" customFormat="1" x14ac:dyDescent="0.3">
      <c r="A95" s="6"/>
      <c r="B95" s="6"/>
      <c r="C95" s="6"/>
      <c r="D95" s="6"/>
      <c r="E95" s="241"/>
      <c r="F95" s="241"/>
      <c r="G95" s="32"/>
      <c r="H95" s="142"/>
      <c r="J95" s="6"/>
      <c r="K95" s="6"/>
    </row>
    <row r="96" spans="1:11" s="8" customFormat="1" x14ac:dyDescent="0.3">
      <c r="A96" s="6"/>
      <c r="B96" s="6"/>
      <c r="C96" s="6"/>
      <c r="D96" s="6"/>
      <c r="E96" s="241"/>
      <c r="F96" s="241"/>
      <c r="G96" s="32"/>
      <c r="H96" s="142"/>
      <c r="J96" s="6"/>
      <c r="K96" s="6"/>
    </row>
    <row r="97" spans="1:11" s="8" customFormat="1" x14ac:dyDescent="0.3">
      <c r="A97" s="6"/>
      <c r="B97" s="6"/>
      <c r="C97" s="6"/>
      <c r="D97" s="6"/>
      <c r="E97" s="241"/>
      <c r="F97" s="241"/>
      <c r="G97" s="32"/>
      <c r="H97" s="142"/>
      <c r="J97" s="6"/>
      <c r="K97" s="6"/>
    </row>
    <row r="98" spans="1:11" s="8" customFormat="1" x14ac:dyDescent="0.3">
      <c r="A98" s="6"/>
      <c r="B98" s="6"/>
      <c r="C98" s="6"/>
      <c r="D98" s="6"/>
      <c r="E98" s="241"/>
      <c r="F98" s="241"/>
      <c r="G98" s="32"/>
      <c r="H98" s="142"/>
      <c r="J98" s="6"/>
      <c r="K98" s="6"/>
    </row>
    <row r="99" spans="1:11" s="8" customFormat="1" x14ac:dyDescent="0.3">
      <c r="A99" s="6"/>
      <c r="B99" s="6"/>
      <c r="C99" s="6"/>
      <c r="D99" s="6"/>
      <c r="E99" s="241"/>
      <c r="F99" s="241"/>
      <c r="G99" s="32"/>
      <c r="H99" s="142"/>
      <c r="J99" s="6"/>
      <c r="K99" s="6"/>
    </row>
    <row r="100" spans="1:11" s="8" customFormat="1" x14ac:dyDescent="0.3">
      <c r="A100" s="6"/>
      <c r="B100" s="6"/>
      <c r="C100" s="6"/>
      <c r="D100" s="6"/>
      <c r="E100" s="241"/>
      <c r="F100" s="241"/>
      <c r="G100" s="32"/>
      <c r="H100" s="142"/>
      <c r="J100" s="6"/>
      <c r="K100" s="6"/>
    </row>
    <row r="101" spans="1:11" s="8" customFormat="1" x14ac:dyDescent="0.3">
      <c r="A101" s="6"/>
      <c r="B101" s="6"/>
      <c r="C101" s="6"/>
      <c r="D101" s="6"/>
      <c r="E101" s="241"/>
      <c r="F101" s="241"/>
      <c r="G101" s="32"/>
      <c r="H101" s="142"/>
      <c r="J101" s="6"/>
      <c r="K101" s="6"/>
    </row>
    <row r="102" spans="1:11" s="8" customFormat="1" x14ac:dyDescent="0.3">
      <c r="A102" s="6"/>
      <c r="B102" s="6"/>
      <c r="C102" s="6"/>
      <c r="D102" s="6"/>
      <c r="E102" s="241"/>
      <c r="F102" s="241"/>
      <c r="G102" s="32"/>
      <c r="H102" s="142"/>
      <c r="J102" s="6"/>
      <c r="K102" s="6"/>
    </row>
    <row r="103" spans="1:11" s="8" customFormat="1" x14ac:dyDescent="0.3">
      <c r="A103" s="6"/>
      <c r="B103" s="6"/>
      <c r="C103" s="6"/>
      <c r="D103" s="6"/>
      <c r="E103" s="241"/>
      <c r="F103" s="241"/>
      <c r="G103" s="32"/>
      <c r="H103" s="142"/>
      <c r="J103" s="6"/>
      <c r="K103" s="6"/>
    </row>
    <row r="104" spans="1:11" s="8" customFormat="1" x14ac:dyDescent="0.3">
      <c r="A104" s="6"/>
      <c r="B104" s="6"/>
      <c r="C104" s="6"/>
      <c r="D104" s="6"/>
      <c r="E104" s="241"/>
      <c r="F104" s="241"/>
      <c r="G104" s="32"/>
      <c r="H104" s="142"/>
      <c r="J104" s="6"/>
      <c r="K104" s="6"/>
    </row>
    <row r="105" spans="1:11" s="8" customFormat="1" x14ac:dyDescent="0.3">
      <c r="A105" s="6"/>
      <c r="B105" s="6"/>
      <c r="C105" s="6"/>
      <c r="D105" s="6"/>
      <c r="E105" s="241"/>
      <c r="F105" s="241"/>
      <c r="G105" s="32"/>
      <c r="H105" s="142"/>
      <c r="J105" s="6"/>
      <c r="K105" s="6"/>
    </row>
    <row r="106" spans="1:11" s="8" customFormat="1" x14ac:dyDescent="0.3">
      <c r="A106" s="6"/>
      <c r="B106" s="6"/>
      <c r="C106" s="6"/>
      <c r="D106" s="6"/>
      <c r="E106" s="241"/>
      <c r="F106" s="241"/>
      <c r="G106" s="32"/>
      <c r="H106" s="142"/>
      <c r="J106" s="6"/>
      <c r="K106" s="6"/>
    </row>
    <row r="107" spans="1:11" s="8" customFormat="1" x14ac:dyDescent="0.3">
      <c r="A107" s="6"/>
      <c r="B107" s="6"/>
      <c r="C107" s="6"/>
      <c r="D107" s="6"/>
      <c r="E107" s="241"/>
      <c r="F107" s="241"/>
      <c r="G107" s="32"/>
      <c r="H107" s="142"/>
      <c r="J107" s="6"/>
      <c r="K107" s="6"/>
    </row>
    <row r="108" spans="1:11" s="8" customFormat="1" x14ac:dyDescent="0.3">
      <c r="A108" s="6"/>
      <c r="B108" s="6"/>
      <c r="C108" s="6"/>
      <c r="D108" s="6"/>
      <c r="E108" s="241"/>
      <c r="F108" s="241"/>
      <c r="G108" s="32"/>
      <c r="H108" s="142"/>
      <c r="J108" s="6"/>
      <c r="K108" s="6"/>
    </row>
    <row r="109" spans="1:11" s="8" customFormat="1" x14ac:dyDescent="0.3">
      <c r="A109" s="6"/>
      <c r="B109" s="6"/>
      <c r="C109" s="6"/>
      <c r="D109" s="6"/>
      <c r="E109" s="241"/>
      <c r="F109" s="241"/>
      <c r="G109" s="32"/>
      <c r="H109" s="142"/>
      <c r="J109" s="6"/>
      <c r="K109" s="6"/>
    </row>
    <row r="110" spans="1:11" s="8" customFormat="1" x14ac:dyDescent="0.3">
      <c r="A110" s="6"/>
      <c r="B110" s="6"/>
      <c r="C110" s="6"/>
      <c r="D110" s="6"/>
      <c r="E110" s="241"/>
      <c r="F110" s="241"/>
      <c r="G110" s="32"/>
      <c r="H110" s="142"/>
      <c r="J110" s="6"/>
      <c r="K110" s="6"/>
    </row>
    <row r="111" spans="1:11" s="8" customFormat="1" x14ac:dyDescent="0.3">
      <c r="A111" s="6"/>
      <c r="B111" s="6"/>
      <c r="C111" s="6"/>
      <c r="D111" s="6"/>
      <c r="E111" s="241"/>
      <c r="F111" s="241"/>
      <c r="G111" s="32"/>
      <c r="H111" s="142"/>
      <c r="J111" s="6"/>
      <c r="K111" s="6"/>
    </row>
    <row r="112" spans="1:11" s="8" customFormat="1" x14ac:dyDescent="0.3">
      <c r="A112" s="6"/>
      <c r="B112" s="6"/>
      <c r="C112" s="6"/>
      <c r="D112" s="6"/>
      <c r="E112" s="241"/>
      <c r="F112" s="241"/>
      <c r="G112" s="32"/>
      <c r="H112" s="142"/>
      <c r="J112" s="6"/>
      <c r="K112" s="6"/>
    </row>
    <row r="113" spans="1:11" s="8" customFormat="1" x14ac:dyDescent="0.3">
      <c r="A113" s="6"/>
      <c r="B113" s="6"/>
      <c r="C113" s="6"/>
      <c r="D113" s="6"/>
      <c r="E113" s="241"/>
      <c r="F113" s="241"/>
      <c r="G113" s="32"/>
      <c r="H113" s="142"/>
      <c r="J113" s="6"/>
      <c r="K113" s="6"/>
    </row>
    <row r="114" spans="1:11" s="8" customFormat="1" x14ac:dyDescent="0.3">
      <c r="A114" s="6"/>
      <c r="B114" s="6"/>
      <c r="C114" s="6"/>
      <c r="D114" s="6"/>
      <c r="E114" s="241"/>
      <c r="F114" s="241"/>
      <c r="G114" s="32"/>
      <c r="H114" s="142"/>
      <c r="J114" s="6"/>
      <c r="K114" s="6"/>
    </row>
    <row r="115" spans="1:11" s="8" customFormat="1" x14ac:dyDescent="0.3">
      <c r="A115" s="6"/>
      <c r="B115" s="6"/>
      <c r="C115" s="6"/>
      <c r="D115" s="6"/>
      <c r="E115" s="241"/>
      <c r="F115" s="241"/>
      <c r="G115" s="32"/>
      <c r="H115" s="142"/>
      <c r="J115" s="6"/>
      <c r="K115" s="6"/>
    </row>
    <row r="116" spans="1:11" s="8" customFormat="1" x14ac:dyDescent="0.3">
      <c r="A116" s="6"/>
      <c r="B116" s="6"/>
      <c r="C116" s="6"/>
      <c r="D116" s="6"/>
      <c r="E116" s="241"/>
      <c r="F116" s="241"/>
      <c r="G116" s="32"/>
      <c r="H116" s="142"/>
      <c r="J116" s="6"/>
      <c r="K116" s="6"/>
    </row>
    <row r="117" spans="1:11" s="8" customFormat="1" x14ac:dyDescent="0.3">
      <c r="A117" s="6"/>
      <c r="B117" s="6"/>
      <c r="C117" s="6"/>
      <c r="D117" s="6"/>
      <c r="E117" s="241"/>
      <c r="F117" s="241"/>
      <c r="G117" s="32"/>
      <c r="H117" s="142"/>
      <c r="J117" s="6"/>
      <c r="K117" s="6"/>
    </row>
    <row r="118" spans="1:11" s="8" customFormat="1" x14ac:dyDescent="0.3">
      <c r="A118" s="6"/>
      <c r="B118" s="6"/>
      <c r="C118" s="6"/>
      <c r="D118" s="6"/>
      <c r="E118" s="241"/>
      <c r="F118" s="241"/>
      <c r="G118" s="32"/>
      <c r="H118" s="142"/>
      <c r="J118" s="6"/>
      <c r="K118" s="6"/>
    </row>
    <row r="119" spans="1:11" s="8" customFormat="1" x14ac:dyDescent="0.3">
      <c r="A119" s="6"/>
      <c r="B119" s="6"/>
      <c r="C119" s="6"/>
      <c r="D119" s="6"/>
      <c r="E119" s="241"/>
      <c r="F119" s="241"/>
      <c r="G119" s="32"/>
      <c r="H119" s="142"/>
      <c r="J119" s="6"/>
      <c r="K119" s="6"/>
    </row>
    <row r="120" spans="1:11" s="8" customFormat="1" x14ac:dyDescent="0.3">
      <c r="A120" s="6"/>
      <c r="B120" s="6"/>
      <c r="C120" s="6"/>
      <c r="D120" s="6"/>
      <c r="E120" s="241"/>
      <c r="F120" s="241"/>
      <c r="G120" s="32"/>
      <c r="H120" s="142"/>
      <c r="J120" s="6"/>
      <c r="K120" s="6"/>
    </row>
    <row r="121" spans="1:11" s="8" customFormat="1" x14ac:dyDescent="0.3">
      <c r="A121" s="6"/>
      <c r="B121" s="6"/>
      <c r="C121" s="6"/>
      <c r="D121" s="6"/>
      <c r="E121" s="241"/>
      <c r="F121" s="241"/>
      <c r="G121" s="32"/>
      <c r="H121" s="142"/>
      <c r="J121" s="6"/>
      <c r="K121" s="6"/>
    </row>
    <row r="122" spans="1:11" s="8" customFormat="1" x14ac:dyDescent="0.3">
      <c r="A122" s="6"/>
      <c r="B122" s="6"/>
      <c r="C122" s="6"/>
      <c r="D122" s="6"/>
      <c r="E122" s="241"/>
      <c r="F122" s="241"/>
      <c r="G122" s="32"/>
      <c r="H122" s="142"/>
      <c r="J122" s="6"/>
      <c r="K122" s="6"/>
    </row>
    <row r="123" spans="1:11" s="8" customFormat="1" x14ac:dyDescent="0.3">
      <c r="A123" s="6"/>
      <c r="B123" s="6"/>
      <c r="C123" s="6"/>
      <c r="D123" s="6"/>
      <c r="E123" s="241"/>
      <c r="F123" s="241"/>
      <c r="G123" s="32"/>
      <c r="H123" s="142"/>
      <c r="J123" s="6"/>
      <c r="K123" s="6"/>
    </row>
    <row r="124" spans="1:11" s="8" customFormat="1" x14ac:dyDescent="0.3">
      <c r="A124" s="6"/>
      <c r="B124" s="6"/>
      <c r="C124" s="6"/>
      <c r="D124" s="6"/>
      <c r="E124" s="241"/>
      <c r="F124" s="241"/>
      <c r="G124" s="32"/>
      <c r="H124" s="142"/>
      <c r="J124" s="6"/>
      <c r="K124" s="6"/>
    </row>
    <row r="125" spans="1:11" s="8" customFormat="1" x14ac:dyDescent="0.3">
      <c r="A125" s="6"/>
      <c r="B125" s="6"/>
      <c r="C125" s="6"/>
      <c r="D125" s="6"/>
      <c r="E125" s="241"/>
      <c r="F125" s="241"/>
      <c r="G125" s="32"/>
      <c r="H125" s="142"/>
      <c r="J125" s="6"/>
      <c r="K125" s="6"/>
    </row>
    <row r="126" spans="1:11" s="8" customFormat="1" x14ac:dyDescent="0.3">
      <c r="A126" s="6"/>
      <c r="B126" s="6"/>
      <c r="C126" s="6"/>
      <c r="D126" s="6"/>
      <c r="E126" s="241"/>
      <c r="F126" s="241"/>
      <c r="G126" s="32"/>
      <c r="H126" s="142"/>
      <c r="J126" s="6"/>
      <c r="K126" s="6"/>
    </row>
    <row r="127" spans="1:11" s="8" customFormat="1" x14ac:dyDescent="0.3">
      <c r="A127" s="6"/>
      <c r="B127" s="6"/>
      <c r="C127" s="6"/>
      <c r="D127" s="6"/>
      <c r="E127" s="241"/>
      <c r="F127" s="241"/>
      <c r="G127" s="32"/>
      <c r="H127" s="142"/>
      <c r="J127" s="6"/>
      <c r="K127" s="6"/>
    </row>
    <row r="128" spans="1:11" s="8" customFormat="1" x14ac:dyDescent="0.3">
      <c r="A128" s="6"/>
      <c r="B128" s="6"/>
      <c r="C128" s="6"/>
      <c r="D128" s="6"/>
      <c r="E128" s="241"/>
      <c r="F128" s="241"/>
      <c r="G128" s="32"/>
      <c r="H128" s="142"/>
      <c r="J128" s="6"/>
      <c r="K128" s="6"/>
    </row>
    <row r="129" spans="1:11" s="8" customFormat="1" x14ac:dyDescent="0.3">
      <c r="A129" s="6"/>
      <c r="B129" s="6"/>
      <c r="C129" s="6"/>
      <c r="D129" s="6"/>
      <c r="E129" s="241"/>
      <c r="F129" s="241"/>
      <c r="G129" s="32"/>
      <c r="H129" s="142"/>
      <c r="J129" s="6"/>
      <c r="K129" s="6"/>
    </row>
    <row r="130" spans="1:11" s="8" customFormat="1" x14ac:dyDescent="0.3">
      <c r="A130" s="6"/>
      <c r="B130" s="6"/>
      <c r="C130" s="6"/>
      <c r="D130" s="6"/>
      <c r="E130" s="241"/>
      <c r="F130" s="241"/>
      <c r="G130" s="32"/>
      <c r="H130" s="142"/>
      <c r="J130" s="6"/>
      <c r="K130" s="6"/>
    </row>
    <row r="131" spans="1:11" s="8" customFormat="1" x14ac:dyDescent="0.3">
      <c r="A131" s="6"/>
      <c r="B131" s="6"/>
      <c r="C131" s="6"/>
      <c r="D131" s="6"/>
      <c r="E131" s="241"/>
      <c r="F131" s="241"/>
      <c r="G131" s="32"/>
      <c r="H131" s="142"/>
      <c r="J131" s="6"/>
      <c r="K131" s="6"/>
    </row>
    <row r="132" spans="1:11" s="8" customFormat="1" x14ac:dyDescent="0.3">
      <c r="A132" s="6"/>
      <c r="B132" s="6"/>
      <c r="C132" s="6"/>
      <c r="D132" s="6"/>
      <c r="E132" s="241"/>
      <c r="F132" s="241"/>
      <c r="G132" s="32"/>
      <c r="H132" s="142"/>
      <c r="J132" s="6"/>
      <c r="K132" s="6"/>
    </row>
    <row r="133" spans="1:11" s="8" customFormat="1" x14ac:dyDescent="0.3">
      <c r="A133" s="6"/>
      <c r="B133" s="6"/>
      <c r="C133" s="6"/>
      <c r="D133" s="6"/>
      <c r="E133" s="241"/>
      <c r="F133" s="241"/>
      <c r="G133" s="32"/>
      <c r="H133" s="142"/>
      <c r="J133" s="6"/>
      <c r="K133" s="6"/>
    </row>
    <row r="134" spans="1:11" s="8" customFormat="1" x14ac:dyDescent="0.3">
      <c r="A134" s="6"/>
      <c r="B134" s="6"/>
      <c r="C134" s="6"/>
      <c r="D134" s="6"/>
      <c r="E134" s="241"/>
      <c r="F134" s="241"/>
      <c r="G134" s="32"/>
      <c r="H134" s="142"/>
      <c r="J134" s="6"/>
      <c r="K134" s="6"/>
    </row>
    <row r="135" spans="1:11" s="8" customFormat="1" x14ac:dyDescent="0.3">
      <c r="A135" s="6"/>
      <c r="B135" s="6"/>
      <c r="C135" s="6"/>
      <c r="D135" s="6"/>
      <c r="E135" s="241"/>
      <c r="F135" s="241"/>
      <c r="G135" s="32"/>
      <c r="H135" s="142"/>
      <c r="J135" s="6"/>
      <c r="K135" s="6"/>
    </row>
    <row r="136" spans="1:11" s="8" customFormat="1" x14ac:dyDescent="0.3">
      <c r="A136" s="6"/>
      <c r="B136" s="6"/>
      <c r="C136" s="6"/>
      <c r="D136" s="6"/>
      <c r="E136" s="241"/>
      <c r="F136" s="241"/>
      <c r="G136" s="32"/>
      <c r="H136" s="142"/>
      <c r="J136" s="6"/>
      <c r="K136" s="6"/>
    </row>
    <row r="137" spans="1:11" s="8" customFormat="1" x14ac:dyDescent="0.3">
      <c r="A137" s="6"/>
      <c r="B137" s="6"/>
      <c r="C137" s="6"/>
      <c r="D137" s="6"/>
      <c r="E137" s="241"/>
      <c r="F137" s="241"/>
      <c r="G137" s="32"/>
      <c r="H137" s="142"/>
      <c r="J137" s="6"/>
      <c r="K137" s="6"/>
    </row>
    <row r="138" spans="1:11" s="8" customFormat="1" x14ac:dyDescent="0.3">
      <c r="A138" s="6"/>
      <c r="B138" s="6"/>
      <c r="C138" s="6"/>
      <c r="D138" s="6"/>
      <c r="E138" s="241"/>
      <c r="F138" s="241"/>
      <c r="G138" s="32"/>
      <c r="H138" s="142"/>
      <c r="J138" s="6"/>
      <c r="K138" s="6"/>
    </row>
    <row r="139" spans="1:11" s="8" customFormat="1" x14ac:dyDescent="0.3">
      <c r="A139" s="6"/>
      <c r="B139" s="6"/>
      <c r="C139" s="6"/>
      <c r="D139" s="6"/>
      <c r="E139" s="241"/>
      <c r="F139" s="241"/>
      <c r="G139" s="32"/>
      <c r="H139" s="142"/>
      <c r="J139" s="6"/>
      <c r="K139" s="6"/>
    </row>
    <row r="140" spans="1:11" s="8" customFormat="1" x14ac:dyDescent="0.3">
      <c r="A140" s="6"/>
      <c r="B140" s="6"/>
      <c r="C140" s="6"/>
      <c r="D140" s="6"/>
      <c r="E140" s="241"/>
      <c r="F140" s="241"/>
      <c r="G140" s="32"/>
      <c r="H140" s="142"/>
      <c r="J140" s="6"/>
      <c r="K140" s="6"/>
    </row>
    <row r="141" spans="1:11" s="8" customFormat="1" x14ac:dyDescent="0.3">
      <c r="A141" s="6"/>
      <c r="B141" s="6"/>
      <c r="C141" s="6"/>
      <c r="D141" s="6"/>
      <c r="E141" s="241"/>
      <c r="F141" s="241"/>
      <c r="G141" s="32"/>
      <c r="H141" s="142"/>
      <c r="J141" s="6"/>
      <c r="K141" s="6"/>
    </row>
    <row r="142" spans="1:11" s="8" customFormat="1" x14ac:dyDescent="0.3">
      <c r="A142" s="6"/>
      <c r="B142" s="6"/>
      <c r="C142" s="6"/>
      <c r="D142" s="6"/>
      <c r="E142" s="241"/>
      <c r="F142" s="241"/>
      <c r="G142" s="32"/>
      <c r="H142" s="142"/>
      <c r="J142" s="6"/>
      <c r="K142" s="6"/>
    </row>
    <row r="143" spans="1:11" s="8" customFormat="1" x14ac:dyDescent="0.3">
      <c r="A143" s="6"/>
      <c r="B143" s="6"/>
      <c r="C143" s="6"/>
      <c r="D143" s="6"/>
      <c r="E143" s="241"/>
      <c r="F143" s="241"/>
      <c r="G143" s="32"/>
      <c r="H143" s="142"/>
      <c r="J143" s="6"/>
      <c r="K143" s="6"/>
    </row>
    <row r="144" spans="1:11" s="8" customFormat="1" x14ac:dyDescent="0.3">
      <c r="A144" s="6"/>
      <c r="B144" s="6"/>
      <c r="C144" s="6"/>
      <c r="D144" s="6"/>
      <c r="E144" s="241"/>
      <c r="F144" s="241"/>
      <c r="G144" s="32"/>
      <c r="H144" s="142"/>
      <c r="J144" s="6"/>
      <c r="K144" s="6"/>
    </row>
    <row r="145" spans="1:11" s="8" customFormat="1" x14ac:dyDescent="0.3">
      <c r="A145" s="6"/>
      <c r="B145" s="6"/>
      <c r="C145" s="6"/>
      <c r="D145" s="6"/>
      <c r="E145" s="241"/>
      <c r="F145" s="241"/>
      <c r="G145" s="32"/>
      <c r="H145" s="142"/>
      <c r="J145" s="6"/>
      <c r="K145" s="6"/>
    </row>
    <row r="146" spans="1:11" s="8" customFormat="1" x14ac:dyDescent="0.3">
      <c r="A146" s="6"/>
      <c r="B146" s="6"/>
      <c r="C146" s="6"/>
      <c r="D146" s="6"/>
      <c r="E146" s="241"/>
      <c r="F146" s="241"/>
      <c r="G146" s="32"/>
      <c r="H146" s="142"/>
      <c r="J146" s="6"/>
      <c r="K146" s="6"/>
    </row>
    <row r="147" spans="1:11" s="8" customFormat="1" x14ac:dyDescent="0.3">
      <c r="A147" s="6"/>
      <c r="B147" s="6"/>
      <c r="C147" s="6"/>
      <c r="D147" s="6"/>
      <c r="E147" s="241"/>
      <c r="F147" s="241"/>
      <c r="G147" s="32"/>
      <c r="H147" s="142"/>
      <c r="J147" s="6"/>
      <c r="K147" s="6"/>
    </row>
    <row r="148" spans="1:11" s="8" customFormat="1" x14ac:dyDescent="0.3">
      <c r="A148" s="6"/>
      <c r="B148" s="6"/>
      <c r="C148" s="6"/>
      <c r="D148" s="6"/>
      <c r="E148" s="241"/>
      <c r="F148" s="241"/>
      <c r="G148" s="32"/>
      <c r="H148" s="142"/>
      <c r="J148" s="6"/>
      <c r="K148" s="6"/>
    </row>
    <row r="149" spans="1:11" s="8" customFormat="1" x14ac:dyDescent="0.3">
      <c r="A149" s="6"/>
      <c r="B149" s="6"/>
      <c r="C149" s="6"/>
      <c r="D149" s="6"/>
      <c r="E149" s="241"/>
      <c r="F149" s="241"/>
      <c r="G149" s="32"/>
      <c r="H149" s="142"/>
      <c r="J149" s="6"/>
      <c r="K149" s="6"/>
    </row>
    <row r="150" spans="1:11" s="8" customFormat="1" x14ac:dyDescent="0.3">
      <c r="A150" s="6"/>
      <c r="B150" s="6"/>
      <c r="C150" s="6"/>
      <c r="D150" s="6"/>
      <c r="E150" s="241"/>
      <c r="F150" s="241"/>
      <c r="G150" s="32"/>
      <c r="H150" s="142"/>
      <c r="J150" s="6"/>
      <c r="K150" s="6"/>
    </row>
    <row r="151" spans="1:11" s="8" customFormat="1" x14ac:dyDescent="0.3">
      <c r="A151" s="6"/>
      <c r="B151" s="6"/>
      <c r="C151" s="6"/>
      <c r="D151" s="6"/>
      <c r="E151" s="241"/>
      <c r="F151" s="241"/>
      <c r="G151" s="32"/>
      <c r="H151" s="142"/>
      <c r="J151" s="6"/>
      <c r="K151" s="6"/>
    </row>
    <row r="152" spans="1:11" s="8" customFormat="1" x14ac:dyDescent="0.3">
      <c r="A152" s="6"/>
      <c r="B152" s="6"/>
      <c r="C152" s="6"/>
      <c r="D152" s="6"/>
      <c r="E152" s="241"/>
      <c r="F152" s="241"/>
      <c r="G152" s="32"/>
      <c r="H152" s="142"/>
      <c r="J152" s="6"/>
      <c r="K152" s="6"/>
    </row>
    <row r="153" spans="1:11" s="8" customFormat="1" x14ac:dyDescent="0.3">
      <c r="A153" s="6"/>
      <c r="B153" s="6"/>
      <c r="C153" s="6"/>
      <c r="D153" s="6"/>
      <c r="E153" s="241"/>
      <c r="F153" s="241"/>
      <c r="G153" s="32"/>
      <c r="H153" s="142"/>
      <c r="J153" s="6"/>
      <c r="K153" s="6"/>
    </row>
    <row r="154" spans="1:11" s="8" customFormat="1" x14ac:dyDescent="0.3">
      <c r="A154" s="6"/>
      <c r="B154" s="6"/>
      <c r="C154" s="6"/>
      <c r="D154" s="6"/>
      <c r="E154" s="241"/>
      <c r="F154" s="241"/>
      <c r="G154" s="32"/>
      <c r="H154" s="142"/>
      <c r="J154" s="6"/>
      <c r="K154" s="6"/>
    </row>
    <row r="155" spans="1:11" s="8" customFormat="1" x14ac:dyDescent="0.3">
      <c r="A155" s="6"/>
      <c r="B155" s="6"/>
      <c r="C155" s="6"/>
      <c r="D155" s="6"/>
      <c r="E155" s="241"/>
      <c r="F155" s="241"/>
      <c r="G155" s="32"/>
      <c r="H155" s="142"/>
      <c r="J155" s="6"/>
      <c r="K155" s="6"/>
    </row>
    <row r="156" spans="1:11" s="8" customFormat="1" x14ac:dyDescent="0.3">
      <c r="A156" s="6"/>
      <c r="B156" s="6"/>
      <c r="C156" s="6"/>
      <c r="D156" s="6"/>
      <c r="E156" s="241"/>
      <c r="F156" s="241"/>
      <c r="G156" s="32"/>
      <c r="H156" s="142"/>
      <c r="J156" s="6"/>
      <c r="K156" s="6"/>
    </row>
    <row r="157" spans="1:11" s="8" customFormat="1" x14ac:dyDescent="0.3">
      <c r="A157" s="6"/>
      <c r="B157" s="6"/>
      <c r="C157" s="6"/>
      <c r="D157" s="6"/>
      <c r="E157" s="241"/>
      <c r="F157" s="241"/>
      <c r="G157" s="32"/>
      <c r="H157" s="142"/>
      <c r="J157" s="6"/>
      <c r="K157" s="6"/>
    </row>
    <row r="158" spans="1:11" s="8" customFormat="1" x14ac:dyDescent="0.3">
      <c r="A158" s="6"/>
      <c r="B158" s="6"/>
      <c r="C158" s="6"/>
      <c r="D158" s="6"/>
      <c r="E158" s="241"/>
      <c r="F158" s="241"/>
      <c r="G158" s="32"/>
      <c r="H158" s="142"/>
      <c r="J158" s="6"/>
      <c r="K158" s="6"/>
    </row>
    <row r="159" spans="1:11" s="8" customFormat="1" x14ac:dyDescent="0.3">
      <c r="A159" s="6"/>
      <c r="B159" s="6"/>
      <c r="C159" s="6"/>
      <c r="D159" s="6"/>
      <c r="E159" s="241"/>
      <c r="F159" s="241"/>
      <c r="G159" s="32"/>
      <c r="H159" s="142"/>
      <c r="J159" s="6"/>
      <c r="K159" s="6"/>
    </row>
    <row r="160" spans="1:11" s="8" customFormat="1" x14ac:dyDescent="0.3">
      <c r="A160" s="6"/>
      <c r="B160" s="6"/>
      <c r="C160" s="6"/>
      <c r="D160" s="6"/>
      <c r="E160" s="241"/>
      <c r="F160" s="241"/>
      <c r="G160" s="32"/>
      <c r="H160" s="142"/>
      <c r="J160" s="6"/>
      <c r="K160" s="6"/>
    </row>
    <row r="161" spans="1:11" s="8" customFormat="1" x14ac:dyDescent="0.3">
      <c r="A161" s="6"/>
      <c r="B161" s="6"/>
      <c r="C161" s="6"/>
      <c r="D161" s="6"/>
      <c r="E161" s="241"/>
      <c r="F161" s="241"/>
      <c r="G161" s="32"/>
      <c r="H161" s="142"/>
      <c r="J161" s="6"/>
      <c r="K161" s="6"/>
    </row>
    <row r="162" spans="1:11" s="8" customFormat="1" x14ac:dyDescent="0.3">
      <c r="A162" s="6"/>
      <c r="B162" s="6"/>
      <c r="C162" s="6"/>
      <c r="D162" s="6"/>
      <c r="E162" s="241"/>
      <c r="F162" s="241"/>
      <c r="G162" s="32"/>
      <c r="H162" s="142"/>
      <c r="J162" s="6"/>
      <c r="K162" s="6"/>
    </row>
    <row r="163" spans="1:11" s="8" customFormat="1" x14ac:dyDescent="0.3">
      <c r="A163" s="6"/>
      <c r="B163" s="6"/>
      <c r="C163" s="6"/>
      <c r="D163" s="6"/>
      <c r="E163" s="241"/>
      <c r="F163" s="241"/>
      <c r="G163" s="32"/>
      <c r="H163" s="142"/>
      <c r="J163" s="6"/>
      <c r="K163" s="6"/>
    </row>
    <row r="164" spans="1:11" s="8" customFormat="1" x14ac:dyDescent="0.3">
      <c r="A164" s="6"/>
      <c r="B164" s="6"/>
      <c r="C164" s="6"/>
      <c r="D164" s="6"/>
      <c r="E164" s="241"/>
      <c r="F164" s="241"/>
      <c r="G164" s="32"/>
      <c r="H164" s="142"/>
      <c r="J164" s="6"/>
      <c r="K164" s="6"/>
    </row>
    <row r="165" spans="1:11" s="8" customFormat="1" x14ac:dyDescent="0.3">
      <c r="A165" s="6"/>
      <c r="B165" s="6"/>
      <c r="C165" s="6"/>
      <c r="D165" s="6"/>
      <c r="E165" s="241"/>
      <c r="F165" s="241"/>
      <c r="G165" s="32"/>
      <c r="H165" s="142"/>
      <c r="J165" s="6"/>
      <c r="K165" s="6"/>
    </row>
    <row r="166" spans="1:11" s="8" customFormat="1" x14ac:dyDescent="0.3">
      <c r="A166" s="6"/>
      <c r="B166" s="6"/>
      <c r="C166" s="6"/>
      <c r="D166" s="6"/>
      <c r="E166" s="241"/>
      <c r="F166" s="241"/>
      <c r="G166" s="32"/>
      <c r="H166" s="142"/>
      <c r="J166" s="6"/>
      <c r="K166" s="6"/>
    </row>
    <row r="167" spans="1:11" s="8" customFormat="1" x14ac:dyDescent="0.3">
      <c r="A167" s="6"/>
      <c r="B167" s="6"/>
      <c r="C167" s="6"/>
      <c r="D167" s="6"/>
      <c r="E167" s="241"/>
      <c r="F167" s="241"/>
      <c r="G167" s="32"/>
      <c r="H167" s="142"/>
      <c r="J167" s="6"/>
      <c r="K167" s="6"/>
    </row>
    <row r="168" spans="1:11" s="8" customFormat="1" x14ac:dyDescent="0.3">
      <c r="A168" s="6"/>
      <c r="B168" s="6"/>
      <c r="C168" s="6"/>
      <c r="D168" s="6"/>
      <c r="E168" s="241"/>
      <c r="F168" s="241"/>
      <c r="G168" s="32"/>
      <c r="H168" s="142"/>
      <c r="J168" s="6"/>
      <c r="K168" s="6"/>
    </row>
    <row r="169" spans="1:11" s="8" customFormat="1" x14ac:dyDescent="0.3">
      <c r="A169" s="6"/>
      <c r="B169" s="6"/>
      <c r="C169" s="6"/>
      <c r="D169" s="6"/>
      <c r="E169" s="241"/>
      <c r="F169" s="241"/>
      <c r="G169" s="32"/>
      <c r="H169" s="142"/>
      <c r="J169" s="6"/>
      <c r="K169" s="6"/>
    </row>
    <row r="170" spans="1:11" s="8" customFormat="1" x14ac:dyDescent="0.3">
      <c r="A170" s="6"/>
      <c r="B170" s="6"/>
      <c r="C170" s="6"/>
      <c r="D170" s="6"/>
      <c r="E170" s="241"/>
      <c r="F170" s="241"/>
      <c r="G170" s="32"/>
      <c r="H170" s="142"/>
      <c r="J170" s="6"/>
      <c r="K170" s="6"/>
    </row>
    <row r="171" spans="1:11" s="8" customFormat="1" x14ac:dyDescent="0.3">
      <c r="A171" s="6"/>
      <c r="B171" s="6"/>
      <c r="C171" s="6"/>
      <c r="D171" s="6"/>
      <c r="E171" s="241"/>
      <c r="F171" s="241"/>
      <c r="G171" s="32"/>
      <c r="H171" s="142"/>
      <c r="J171" s="6"/>
      <c r="K171" s="6"/>
    </row>
    <row r="172" spans="1:11" s="8" customFormat="1" x14ac:dyDescent="0.3">
      <c r="A172" s="6"/>
      <c r="B172" s="6"/>
      <c r="C172" s="6"/>
      <c r="D172" s="6"/>
      <c r="E172" s="241"/>
      <c r="F172" s="241"/>
      <c r="G172" s="32"/>
      <c r="H172" s="142"/>
      <c r="J172" s="6"/>
      <c r="K172" s="6"/>
    </row>
    <row r="173" spans="1:11" s="8" customFormat="1" x14ac:dyDescent="0.3">
      <c r="A173" s="6"/>
      <c r="B173" s="6"/>
      <c r="C173" s="6"/>
      <c r="D173" s="6"/>
      <c r="E173" s="241"/>
      <c r="F173" s="241"/>
      <c r="G173" s="32"/>
      <c r="H173" s="142"/>
      <c r="J173" s="6"/>
      <c r="K173" s="6"/>
    </row>
    <row r="174" spans="1:11" s="8" customFormat="1" x14ac:dyDescent="0.3">
      <c r="A174" s="6"/>
      <c r="B174" s="6"/>
      <c r="C174" s="6"/>
      <c r="D174" s="6"/>
      <c r="E174" s="241"/>
      <c r="F174" s="241"/>
      <c r="G174" s="32"/>
      <c r="H174" s="142"/>
      <c r="J174" s="6"/>
      <c r="K174" s="6"/>
    </row>
    <row r="175" spans="1:11" s="8" customFormat="1" x14ac:dyDescent="0.3">
      <c r="A175" s="6"/>
      <c r="B175" s="6"/>
      <c r="C175" s="6"/>
      <c r="D175" s="6"/>
      <c r="E175" s="241"/>
      <c r="F175" s="241"/>
      <c r="G175" s="32"/>
      <c r="H175" s="142"/>
      <c r="J175" s="6"/>
      <c r="K175" s="6"/>
    </row>
    <row r="176" spans="1:11" s="8" customFormat="1" x14ac:dyDescent="0.3">
      <c r="A176" s="6"/>
      <c r="B176" s="6"/>
      <c r="C176" s="6"/>
      <c r="D176" s="6"/>
      <c r="E176" s="241"/>
      <c r="F176" s="241"/>
      <c r="G176" s="32"/>
      <c r="H176" s="142"/>
      <c r="J176" s="6"/>
      <c r="K176" s="6"/>
    </row>
    <row r="177" spans="1:11" s="8" customFormat="1" x14ac:dyDescent="0.3">
      <c r="A177" s="6"/>
      <c r="B177" s="6"/>
      <c r="C177" s="6"/>
      <c r="D177" s="6"/>
      <c r="E177" s="241"/>
      <c r="F177" s="241"/>
      <c r="G177" s="32"/>
      <c r="H177" s="142"/>
      <c r="J177" s="6"/>
      <c r="K177" s="6"/>
    </row>
    <row r="178" spans="1:11" s="8" customFormat="1" x14ac:dyDescent="0.3">
      <c r="A178" s="6"/>
      <c r="B178" s="6"/>
      <c r="C178" s="6"/>
      <c r="D178" s="6"/>
      <c r="E178" s="241"/>
      <c r="F178" s="241"/>
      <c r="G178" s="32"/>
      <c r="H178" s="142"/>
      <c r="J178" s="6"/>
      <c r="K178" s="6"/>
    </row>
    <row r="179" spans="1:11" s="8" customFormat="1" x14ac:dyDescent="0.3">
      <c r="A179" s="6"/>
      <c r="B179" s="6"/>
      <c r="C179" s="6"/>
      <c r="D179" s="6"/>
      <c r="E179" s="241"/>
      <c r="F179" s="241"/>
      <c r="G179" s="32"/>
      <c r="H179" s="142"/>
      <c r="J179" s="6"/>
      <c r="K179" s="6"/>
    </row>
    <row r="180" spans="1:11" s="8" customFormat="1" x14ac:dyDescent="0.3">
      <c r="A180" s="6"/>
      <c r="B180" s="6"/>
      <c r="C180" s="6"/>
      <c r="D180" s="6"/>
      <c r="E180" s="241"/>
      <c r="F180" s="241"/>
      <c r="G180" s="32"/>
      <c r="H180" s="142"/>
      <c r="J180" s="6"/>
      <c r="K180" s="6"/>
    </row>
    <row r="181" spans="1:11" s="8" customFormat="1" x14ac:dyDescent="0.3">
      <c r="A181" s="6"/>
      <c r="B181" s="6"/>
      <c r="C181" s="6"/>
      <c r="D181" s="6"/>
      <c r="E181" s="241"/>
      <c r="F181" s="241"/>
      <c r="G181" s="32"/>
      <c r="H181" s="142"/>
      <c r="J181" s="6"/>
      <c r="K181" s="6"/>
    </row>
    <row r="182" spans="1:11" s="8" customFormat="1" x14ac:dyDescent="0.3">
      <c r="A182" s="6"/>
      <c r="B182" s="6"/>
      <c r="C182" s="6"/>
      <c r="D182" s="6"/>
      <c r="E182" s="241"/>
      <c r="F182" s="241"/>
      <c r="G182" s="32"/>
      <c r="H182" s="142"/>
      <c r="J182" s="6"/>
      <c r="K182" s="6"/>
    </row>
    <row r="183" spans="1:11" s="8" customFormat="1" x14ac:dyDescent="0.3">
      <c r="A183" s="6"/>
      <c r="B183" s="6"/>
      <c r="C183" s="6"/>
      <c r="D183" s="6"/>
      <c r="E183" s="241"/>
      <c r="F183" s="241"/>
      <c r="G183" s="32"/>
      <c r="H183" s="142"/>
      <c r="J183" s="6"/>
      <c r="K183" s="6"/>
    </row>
    <row r="184" spans="1:11" s="8" customFormat="1" x14ac:dyDescent="0.3">
      <c r="A184" s="6"/>
      <c r="B184" s="6"/>
      <c r="C184" s="6"/>
      <c r="D184" s="6"/>
      <c r="E184" s="241"/>
      <c r="F184" s="241"/>
      <c r="G184" s="32"/>
      <c r="H184" s="142"/>
      <c r="J184" s="6"/>
      <c r="K184" s="6"/>
    </row>
    <row r="185" spans="1:11" s="8" customFormat="1" x14ac:dyDescent="0.3">
      <c r="A185" s="6"/>
      <c r="B185" s="6"/>
      <c r="C185" s="6"/>
      <c r="D185" s="6"/>
      <c r="E185" s="241"/>
      <c r="F185" s="241"/>
      <c r="G185" s="32"/>
      <c r="H185" s="142"/>
      <c r="J185" s="6"/>
      <c r="K185" s="6"/>
    </row>
    <row r="186" spans="1:11" s="8" customFormat="1" x14ac:dyDescent="0.3">
      <c r="A186" s="6"/>
      <c r="B186" s="6"/>
      <c r="C186" s="6"/>
      <c r="D186" s="6"/>
      <c r="E186" s="241"/>
      <c r="F186" s="241"/>
      <c r="G186" s="32"/>
      <c r="H186" s="142"/>
      <c r="J186" s="6"/>
      <c r="K186" s="6"/>
    </row>
    <row r="187" spans="1:11" s="8" customFormat="1" x14ac:dyDescent="0.3">
      <c r="A187" s="6"/>
      <c r="B187" s="6"/>
      <c r="C187" s="6"/>
      <c r="D187" s="6"/>
      <c r="E187" s="241"/>
      <c r="F187" s="241"/>
      <c r="G187" s="32"/>
      <c r="H187" s="142"/>
      <c r="J187" s="6"/>
      <c r="K187" s="6"/>
    </row>
    <row r="188" spans="1:11" s="8" customFormat="1" x14ac:dyDescent="0.3">
      <c r="A188" s="6"/>
      <c r="B188" s="6"/>
      <c r="C188" s="6"/>
      <c r="D188" s="6"/>
      <c r="E188" s="241"/>
      <c r="F188" s="241"/>
      <c r="G188" s="32"/>
      <c r="H188" s="142"/>
      <c r="J188" s="6"/>
      <c r="K188" s="6"/>
    </row>
    <row r="189" spans="1:11" s="8" customFormat="1" x14ac:dyDescent="0.3">
      <c r="A189" s="6"/>
      <c r="B189" s="6"/>
      <c r="C189" s="6"/>
      <c r="D189" s="6"/>
      <c r="E189" s="241"/>
      <c r="F189" s="241"/>
      <c r="G189" s="32"/>
      <c r="H189" s="142"/>
      <c r="J189" s="6"/>
      <c r="K189" s="6"/>
    </row>
    <row r="190" spans="1:11" s="8" customFormat="1" x14ac:dyDescent="0.3">
      <c r="A190" s="6"/>
      <c r="B190" s="6"/>
      <c r="C190" s="6"/>
      <c r="D190" s="6"/>
      <c r="E190" s="241"/>
      <c r="F190" s="241"/>
      <c r="G190" s="32"/>
      <c r="H190" s="142"/>
      <c r="J190" s="6"/>
      <c r="K190" s="6"/>
    </row>
    <row r="191" spans="1:11" s="8" customFormat="1" x14ac:dyDescent="0.3">
      <c r="A191" s="6"/>
      <c r="B191" s="6"/>
      <c r="C191" s="6"/>
      <c r="D191" s="6"/>
      <c r="E191" s="241"/>
      <c r="F191" s="241"/>
      <c r="G191" s="32"/>
      <c r="H191" s="142"/>
      <c r="J191" s="6"/>
      <c r="K191" s="6"/>
    </row>
    <row r="192" spans="1:11" s="8" customFormat="1" x14ac:dyDescent="0.3">
      <c r="A192" s="6"/>
      <c r="B192" s="6"/>
      <c r="C192" s="6"/>
      <c r="D192" s="6"/>
      <c r="E192" s="241"/>
      <c r="F192" s="241"/>
      <c r="G192" s="32"/>
      <c r="H192" s="142"/>
      <c r="J192" s="6"/>
      <c r="K192" s="6"/>
    </row>
    <row r="193" spans="1:11" s="8" customFormat="1" x14ac:dyDescent="0.3">
      <c r="A193" s="6"/>
      <c r="B193" s="6"/>
      <c r="C193" s="6"/>
      <c r="D193" s="6"/>
      <c r="E193" s="241"/>
      <c r="F193" s="241"/>
      <c r="G193" s="32"/>
      <c r="H193" s="142"/>
      <c r="J193" s="6"/>
      <c r="K193" s="6"/>
    </row>
    <row r="194" spans="1:11" s="8" customFormat="1" x14ac:dyDescent="0.3">
      <c r="A194" s="6"/>
      <c r="B194" s="6"/>
      <c r="C194" s="6"/>
      <c r="D194" s="6"/>
      <c r="E194" s="241"/>
      <c r="F194" s="241"/>
      <c r="G194" s="32"/>
      <c r="H194" s="142"/>
      <c r="J194" s="6"/>
      <c r="K194" s="6"/>
    </row>
    <row r="195" spans="1:11" s="8" customFormat="1" x14ac:dyDescent="0.3">
      <c r="A195" s="6"/>
      <c r="B195" s="6"/>
      <c r="C195" s="6"/>
      <c r="D195" s="6"/>
      <c r="E195" s="241"/>
      <c r="F195" s="241"/>
      <c r="G195" s="32"/>
      <c r="H195" s="142"/>
      <c r="J195" s="6"/>
      <c r="K195" s="6"/>
    </row>
    <row r="196" spans="1:11" s="8" customFormat="1" x14ac:dyDescent="0.3">
      <c r="A196" s="6"/>
      <c r="B196" s="6"/>
      <c r="C196" s="6"/>
      <c r="D196" s="6"/>
      <c r="E196" s="241"/>
      <c r="F196" s="241"/>
      <c r="G196" s="32"/>
      <c r="H196" s="142"/>
      <c r="J196" s="6"/>
      <c r="K196" s="6"/>
    </row>
    <row r="197" spans="1:11" s="8" customFormat="1" x14ac:dyDescent="0.3">
      <c r="A197" s="6"/>
      <c r="B197" s="6"/>
      <c r="C197" s="6"/>
      <c r="D197" s="6"/>
      <c r="E197" s="241"/>
      <c r="F197" s="241"/>
      <c r="G197" s="32"/>
      <c r="H197" s="142"/>
      <c r="J197" s="6"/>
      <c r="K197" s="6"/>
    </row>
    <row r="198" spans="1:11" s="8" customFormat="1" x14ac:dyDescent="0.3">
      <c r="A198" s="6"/>
      <c r="B198" s="6"/>
      <c r="C198" s="6"/>
      <c r="D198" s="6"/>
      <c r="E198" s="241"/>
      <c r="F198" s="241"/>
      <c r="G198" s="32"/>
      <c r="H198" s="142"/>
      <c r="J198" s="6"/>
      <c r="K198" s="6"/>
    </row>
    <row r="199" spans="1:11" s="8" customFormat="1" x14ac:dyDescent="0.3">
      <c r="A199" s="6"/>
      <c r="B199" s="6"/>
      <c r="C199" s="6"/>
      <c r="D199" s="6"/>
      <c r="E199" s="241"/>
      <c r="F199" s="241"/>
      <c r="G199" s="32"/>
      <c r="H199" s="142"/>
      <c r="J199" s="6"/>
      <c r="K199" s="6"/>
    </row>
    <row r="200" spans="1:11" s="8" customFormat="1" x14ac:dyDescent="0.3">
      <c r="A200" s="6"/>
      <c r="B200" s="6"/>
      <c r="C200" s="6"/>
      <c r="D200" s="6"/>
      <c r="E200" s="241"/>
      <c r="F200" s="241"/>
      <c r="G200" s="32"/>
      <c r="H200" s="142"/>
      <c r="J200" s="6"/>
      <c r="K200" s="6"/>
    </row>
    <row r="201" spans="1:11" s="8" customFormat="1" x14ac:dyDescent="0.3">
      <c r="A201" s="6"/>
      <c r="B201" s="6"/>
      <c r="C201" s="6"/>
      <c r="D201" s="6"/>
      <c r="E201" s="241"/>
      <c r="F201" s="241"/>
      <c r="G201" s="32"/>
      <c r="H201" s="142"/>
      <c r="J201" s="6"/>
      <c r="K201" s="6"/>
    </row>
    <row r="202" spans="1:11" s="8" customFormat="1" x14ac:dyDescent="0.3">
      <c r="A202" s="6"/>
      <c r="B202" s="6"/>
      <c r="C202" s="6"/>
      <c r="D202" s="6"/>
      <c r="E202" s="241"/>
      <c r="F202" s="241"/>
      <c r="G202" s="32"/>
      <c r="H202" s="142"/>
      <c r="J202" s="6"/>
      <c r="K202" s="6"/>
    </row>
    <row r="203" spans="1:11" s="8" customFormat="1" x14ac:dyDescent="0.3">
      <c r="A203" s="6"/>
      <c r="B203" s="6"/>
      <c r="C203" s="6"/>
      <c r="D203" s="6"/>
      <c r="E203" s="241"/>
      <c r="F203" s="241"/>
      <c r="G203" s="32"/>
      <c r="H203" s="142"/>
      <c r="J203" s="6"/>
      <c r="K203" s="6"/>
    </row>
    <row r="204" spans="1:11" s="8" customFormat="1" x14ac:dyDescent="0.3">
      <c r="A204" s="6"/>
      <c r="B204" s="6"/>
      <c r="C204" s="6"/>
      <c r="D204" s="6"/>
      <c r="E204" s="241"/>
      <c r="F204" s="241"/>
      <c r="G204" s="32"/>
      <c r="H204" s="142"/>
      <c r="J204" s="6"/>
      <c r="K204" s="6"/>
    </row>
    <row r="205" spans="1:11" s="8" customFormat="1" x14ac:dyDescent="0.3">
      <c r="A205" s="6"/>
      <c r="B205" s="6"/>
      <c r="C205" s="6"/>
      <c r="D205" s="6"/>
      <c r="E205" s="241"/>
      <c r="F205" s="241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241"/>
      <c r="F206" s="241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241"/>
      <c r="F207" s="241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241"/>
      <c r="F208" s="241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241"/>
      <c r="F209" s="241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241"/>
      <c r="F210" s="241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241"/>
      <c r="F211" s="241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241"/>
      <c r="F212" s="241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241"/>
      <c r="F213" s="241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241"/>
      <c r="F282" s="241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241"/>
      <c r="F283" s="241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241"/>
      <c r="F284" s="241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241"/>
      <c r="F285" s="241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241"/>
      <c r="F286" s="241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241"/>
      <c r="F287" s="241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241"/>
      <c r="F288" s="241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241"/>
      <c r="F289" s="241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241"/>
      <c r="F290" s="241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241"/>
      <c r="F291" s="241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241"/>
      <c r="F292" s="241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241"/>
      <c r="F293" s="241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241"/>
      <c r="F294" s="241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241"/>
      <c r="F295" s="241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241"/>
      <c r="F296" s="241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241"/>
      <c r="F297" s="241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241"/>
      <c r="F298" s="241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241"/>
      <c r="F299" s="241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241"/>
      <c r="F300" s="241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241"/>
      <c r="F301" s="241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241"/>
      <c r="F302" s="241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241"/>
      <c r="F303" s="241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241"/>
      <c r="F304" s="241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241"/>
      <c r="F305" s="241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241"/>
      <c r="F306" s="241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54"/>
      <c r="H357" s="254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54"/>
      <c r="H358" s="254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54"/>
      <c r="H359" s="254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54"/>
      <c r="H360" s="254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54"/>
      <c r="H361" s="254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54"/>
      <c r="H362" s="254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54"/>
      <c r="H363" s="254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54"/>
      <c r="H364" s="254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54"/>
      <c r="H365" s="254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54"/>
      <c r="H383" s="254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54"/>
      <c r="H384" s="254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54"/>
      <c r="H385" s="254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54"/>
      <c r="H386" s="254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54"/>
      <c r="H387" s="254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54"/>
      <c r="H388" s="254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54"/>
      <c r="H389" s="254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54"/>
      <c r="H390" s="254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54"/>
      <c r="H391" s="254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54"/>
      <c r="H392" s="254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54"/>
      <c r="H393" s="254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54"/>
      <c r="H394" s="254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54"/>
      <c r="H395" s="254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54"/>
      <c r="H396" s="254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54"/>
      <c r="H397" s="254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54"/>
      <c r="H398" s="254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54"/>
      <c r="H399" s="254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54"/>
      <c r="H400" s="254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54"/>
      <c r="H401" s="254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54"/>
      <c r="H402" s="254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54"/>
      <c r="H403" s="254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54"/>
      <c r="H404" s="254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54"/>
      <c r="H405" s="254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54"/>
      <c r="H406" s="254"/>
      <c r="J406" s="6"/>
      <c r="K406" s="6"/>
    </row>
    <row r="407" spans="1:11" s="8" customFormat="1" x14ac:dyDescent="0.3">
      <c r="A407" s="6"/>
      <c r="B407" s="6"/>
      <c r="C407" s="6"/>
      <c r="D407" s="6"/>
      <c r="E407" s="6"/>
      <c r="F407" s="6"/>
      <c r="G407" s="254"/>
      <c r="H407" s="254"/>
      <c r="J407" s="6"/>
      <c r="K407" s="6"/>
    </row>
  </sheetData>
  <mergeCells count="411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25:F25"/>
    <mergeCell ref="G25:H25"/>
    <mergeCell ref="E26:F26"/>
    <mergeCell ref="G26:H26"/>
    <mergeCell ref="B27:G27"/>
    <mergeCell ref="B29:I29"/>
    <mergeCell ref="E22:F22"/>
    <mergeCell ref="G22:H22"/>
    <mergeCell ref="E23:F23"/>
    <mergeCell ref="G23:H23"/>
    <mergeCell ref="B24:D24"/>
    <mergeCell ref="E24:F24"/>
    <mergeCell ref="G24:H24"/>
    <mergeCell ref="E37:F37"/>
    <mergeCell ref="B38:D38"/>
    <mergeCell ref="E38:F38"/>
    <mergeCell ref="G38:H38"/>
    <mergeCell ref="B39:D39"/>
    <mergeCell ref="E39:F39"/>
    <mergeCell ref="G39:H39"/>
    <mergeCell ref="C33:D33"/>
    <mergeCell ref="E34:F34"/>
    <mergeCell ref="G34:H34"/>
    <mergeCell ref="E35:F35"/>
    <mergeCell ref="G35:H35"/>
    <mergeCell ref="B36:D36"/>
    <mergeCell ref="E36:F36"/>
    <mergeCell ref="B45:D45"/>
    <mergeCell ref="E45:F45"/>
    <mergeCell ref="B46:D46"/>
    <mergeCell ref="E46:F46"/>
    <mergeCell ref="E47:F47"/>
    <mergeCell ref="E48:F48"/>
    <mergeCell ref="E40:F40"/>
    <mergeCell ref="G40:H40"/>
    <mergeCell ref="E41:F41"/>
    <mergeCell ref="E42:F42"/>
    <mergeCell ref="E43:F43"/>
    <mergeCell ref="E44:F44"/>
    <mergeCell ref="B54:D54"/>
    <mergeCell ref="E54:F54"/>
    <mergeCell ref="B55:G55"/>
    <mergeCell ref="B56:G56"/>
    <mergeCell ref="B57:D57"/>
    <mergeCell ref="E57:F57"/>
    <mergeCell ref="G57:H57"/>
    <mergeCell ref="E49:F49"/>
    <mergeCell ref="E50:F50"/>
    <mergeCell ref="E51:F51"/>
    <mergeCell ref="B52:D52"/>
    <mergeCell ref="E52:F52"/>
    <mergeCell ref="B53:D53"/>
    <mergeCell ref="E53:F53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43"/>
  <sheetViews>
    <sheetView showGridLines="0" tabSelected="1" view="pageBreakPreview" topLeftCell="A26" zoomScaleNormal="100" zoomScaleSheetLayoutView="100" workbookViewId="0">
      <selection activeCell="A47" sqref="A47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261" t="s">
        <v>415</v>
      </c>
      <c r="C2" s="261"/>
      <c r="D2" s="261"/>
      <c r="E2" s="261"/>
      <c r="F2" s="261"/>
      <c r="G2" s="261"/>
      <c r="H2" s="261"/>
      <c r="I2" s="261"/>
    </row>
    <row r="3" spans="2:13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</row>
    <row r="4" spans="2:13" ht="12.75" customHeight="1" x14ac:dyDescent="0.3">
      <c r="B4" s="263" t="s">
        <v>49</v>
      </c>
      <c r="C4" s="263"/>
      <c r="D4" s="263"/>
      <c r="E4" s="155">
        <v>0.64583333333333337</v>
      </c>
      <c r="F4" s="264" t="s">
        <v>73</v>
      </c>
      <c r="G4" s="265"/>
      <c r="H4" s="156">
        <v>0.97222222222222221</v>
      </c>
      <c r="I4" s="157">
        <f ca="1">NOW()</f>
        <v>42868.620809837965</v>
      </c>
    </row>
    <row r="5" spans="2:13" ht="15.6" x14ac:dyDescent="0.3">
      <c r="B5" s="271" t="s">
        <v>82</v>
      </c>
      <c r="C5" s="271"/>
      <c r="D5" s="271"/>
      <c r="E5" s="267" t="s">
        <v>52</v>
      </c>
      <c r="F5" s="267"/>
      <c r="G5" s="267" t="s">
        <v>50</v>
      </c>
      <c r="H5" s="267"/>
      <c r="I5" s="50">
        <v>120</v>
      </c>
      <c r="J5" s="179"/>
      <c r="K5" s="179" t="s">
        <v>309</v>
      </c>
      <c r="M5" s="8"/>
    </row>
    <row r="6" spans="2:13" ht="6.75" customHeight="1" x14ac:dyDescent="0.3">
      <c r="B6" s="158"/>
      <c r="C6" s="158"/>
      <c r="D6" s="158"/>
      <c r="E6" s="153"/>
      <c r="F6" s="153"/>
      <c r="G6" s="153"/>
      <c r="H6" s="153"/>
      <c r="I6" s="51"/>
      <c r="J6" s="11"/>
      <c r="K6" s="11"/>
    </row>
    <row r="7" spans="2:13" ht="14.25" customHeight="1" x14ac:dyDescent="0.3">
      <c r="B7" s="159" t="s">
        <v>178</v>
      </c>
      <c r="C7" s="159"/>
      <c r="D7" s="159"/>
      <c r="E7" s="249">
        <v>5000000</v>
      </c>
      <c r="F7" s="249"/>
      <c r="G7" s="255">
        <v>1</v>
      </c>
      <c r="H7" s="255"/>
      <c r="I7" s="53">
        <f>E7*G7</f>
        <v>5000000</v>
      </c>
      <c r="J7" s="11"/>
      <c r="K7" s="53">
        <v>3490000</v>
      </c>
    </row>
    <row r="8" spans="2:13" ht="51.75" customHeight="1" x14ac:dyDescent="0.3">
      <c r="B8" s="272" t="s">
        <v>414</v>
      </c>
      <c r="C8" s="272"/>
      <c r="D8" s="272"/>
      <c r="E8" s="255" t="s">
        <v>51</v>
      </c>
      <c r="F8" s="255"/>
      <c r="G8" s="255" t="s">
        <v>51</v>
      </c>
      <c r="H8" s="255"/>
      <c r="I8" s="152" t="s">
        <v>51</v>
      </c>
      <c r="J8" s="32"/>
      <c r="K8" s="32"/>
    </row>
    <row r="9" spans="2:13" ht="14.25" customHeight="1" x14ac:dyDescent="0.3">
      <c r="B9" s="159" t="s">
        <v>111</v>
      </c>
      <c r="C9" s="159"/>
      <c r="D9" s="159"/>
      <c r="E9" s="249">
        <v>5800</v>
      </c>
      <c r="F9" s="249"/>
      <c r="G9" s="255">
        <f>+I5</f>
        <v>120</v>
      </c>
      <c r="H9" s="255"/>
      <c r="I9" s="108" t="s">
        <v>301</v>
      </c>
      <c r="J9" s="32"/>
      <c r="K9" s="32"/>
    </row>
    <row r="10" spans="2:13" ht="14.25" customHeight="1" x14ac:dyDescent="0.3">
      <c r="B10" s="159" t="s">
        <v>276</v>
      </c>
      <c r="C10" s="159"/>
      <c r="D10" s="159"/>
      <c r="E10" s="249">
        <v>3400</v>
      </c>
      <c r="F10" s="249"/>
      <c r="G10" s="255">
        <f>I5</f>
        <v>120</v>
      </c>
      <c r="H10" s="255"/>
      <c r="I10" s="151">
        <f>E10*G10</f>
        <v>408000</v>
      </c>
      <c r="J10" s="32"/>
      <c r="K10" s="32"/>
    </row>
    <row r="11" spans="2:13" ht="14.25" customHeight="1" x14ac:dyDescent="0.3">
      <c r="B11" s="159" t="s">
        <v>277</v>
      </c>
      <c r="C11" s="159"/>
      <c r="D11" s="159"/>
      <c r="E11" s="249">
        <v>5800</v>
      </c>
      <c r="F11" s="249"/>
      <c r="G11" s="255">
        <f>+I5</f>
        <v>120</v>
      </c>
      <c r="H11" s="255"/>
      <c r="I11" s="151">
        <f>E11*G11</f>
        <v>696000</v>
      </c>
      <c r="J11" s="32"/>
      <c r="K11" s="32"/>
    </row>
    <row r="12" spans="2:13" ht="14.25" customHeight="1" x14ac:dyDescent="0.3">
      <c r="B12" s="159" t="s">
        <v>112</v>
      </c>
      <c r="C12" s="159"/>
      <c r="D12" s="159"/>
      <c r="E12" s="249">
        <v>43900</v>
      </c>
      <c r="F12" s="249"/>
      <c r="G12" s="255">
        <f>I5-G13</f>
        <v>120</v>
      </c>
      <c r="H12" s="255"/>
      <c r="I12" s="151">
        <f>E12*G12</f>
        <v>5268000</v>
      </c>
      <c r="J12" s="32"/>
      <c r="K12" s="32"/>
    </row>
    <row r="13" spans="2:13" x14ac:dyDescent="0.3">
      <c r="B13" s="159" t="s">
        <v>71</v>
      </c>
      <c r="C13" s="159"/>
      <c r="D13" s="159"/>
      <c r="E13" s="249">
        <v>22000</v>
      </c>
      <c r="F13" s="249"/>
      <c r="G13" s="255"/>
      <c r="H13" s="255"/>
      <c r="I13" s="53"/>
      <c r="J13" s="32"/>
      <c r="K13" s="32"/>
    </row>
    <row r="14" spans="2:13" x14ac:dyDescent="0.3">
      <c r="B14" s="159" t="s">
        <v>424</v>
      </c>
      <c r="C14" s="159"/>
      <c r="D14" s="159"/>
      <c r="E14" s="249">
        <v>16000</v>
      </c>
      <c r="F14" s="249"/>
      <c r="G14" s="255">
        <f>+I5*70%</f>
        <v>84</v>
      </c>
      <c r="H14" s="255"/>
      <c r="I14" s="239">
        <f>E14*G14</f>
        <v>1344000</v>
      </c>
      <c r="J14" s="32"/>
      <c r="K14" s="32"/>
    </row>
    <row r="15" spans="2:13" x14ac:dyDescent="0.3">
      <c r="B15" s="159" t="s">
        <v>113</v>
      </c>
      <c r="C15" s="159"/>
      <c r="D15" s="159"/>
      <c r="E15" s="249">
        <v>5800</v>
      </c>
      <c r="F15" s="249"/>
      <c r="G15" s="255">
        <f>+I5</f>
        <v>120</v>
      </c>
      <c r="H15" s="255"/>
      <c r="I15" s="238" t="s">
        <v>301</v>
      </c>
      <c r="J15" s="32"/>
      <c r="K15" s="32"/>
    </row>
    <row r="16" spans="2:13" x14ac:dyDescent="0.3">
      <c r="B16" s="161"/>
      <c r="C16" s="161"/>
      <c r="D16" s="161"/>
      <c r="E16" s="249"/>
      <c r="F16" s="249"/>
      <c r="G16" s="255"/>
      <c r="H16" s="255"/>
      <c r="I16" s="53"/>
      <c r="J16" s="32"/>
      <c r="K16" s="32"/>
    </row>
    <row r="17" spans="2:11" ht="17.100000000000001" customHeight="1" x14ac:dyDescent="0.3">
      <c r="B17" s="273" t="s">
        <v>283</v>
      </c>
      <c r="C17" s="273"/>
      <c r="D17" s="273"/>
      <c r="E17" s="249"/>
      <c r="F17" s="249"/>
      <c r="G17" s="255"/>
      <c r="H17" s="255"/>
      <c r="I17" s="53"/>
      <c r="J17" s="32"/>
      <c r="K17" s="32"/>
    </row>
    <row r="18" spans="2:11" ht="17.100000000000001" customHeight="1" x14ac:dyDescent="0.3">
      <c r="B18" s="268" t="s">
        <v>292</v>
      </c>
      <c r="C18" s="268"/>
      <c r="D18" s="268"/>
      <c r="E18" s="151"/>
      <c r="F18" s="151"/>
      <c r="G18" s="152"/>
      <c r="H18" s="152"/>
      <c r="I18" s="53"/>
      <c r="J18" s="32"/>
      <c r="K18" s="32"/>
    </row>
    <row r="19" spans="2:11" ht="17.100000000000001" customHeight="1" x14ac:dyDescent="0.3">
      <c r="B19" s="162" t="s">
        <v>293</v>
      </c>
      <c r="C19" s="162"/>
      <c r="D19" s="162"/>
      <c r="E19" s="249">
        <v>52400</v>
      </c>
      <c r="F19" s="249"/>
      <c r="G19" s="255">
        <f>ROUNDUP(((G12*1)/10),0)+1</f>
        <v>13</v>
      </c>
      <c r="H19" s="255"/>
      <c r="I19" s="53">
        <f>G19*E19</f>
        <v>681200</v>
      </c>
      <c r="J19" s="32"/>
      <c r="K19" s="32"/>
    </row>
    <row r="20" spans="2:11" ht="17.100000000000001" customHeight="1" x14ac:dyDescent="0.3">
      <c r="B20" s="163" t="s">
        <v>416</v>
      </c>
      <c r="C20" s="164"/>
      <c r="D20" s="165"/>
      <c r="E20" s="249">
        <v>49900</v>
      </c>
      <c r="F20" s="249"/>
      <c r="G20" s="255">
        <f>ROUNDUP(((G12*1)/8),0)</f>
        <v>15</v>
      </c>
      <c r="H20" s="255"/>
      <c r="I20" s="53">
        <f>G20*E20</f>
        <v>748500</v>
      </c>
      <c r="J20" s="32"/>
      <c r="K20" s="32"/>
    </row>
    <row r="21" spans="2:11" ht="17.100000000000001" customHeight="1" x14ac:dyDescent="0.3">
      <c r="B21" s="163" t="s">
        <v>418</v>
      </c>
      <c r="C21" s="164"/>
      <c r="D21" s="165"/>
      <c r="E21" s="249">
        <v>145000</v>
      </c>
      <c r="F21" s="249"/>
      <c r="G21" s="255"/>
      <c r="H21" s="255"/>
      <c r="I21" s="53"/>
      <c r="J21" s="32"/>
      <c r="K21" s="32"/>
    </row>
    <row r="22" spans="2:11" ht="17.100000000000001" customHeight="1" x14ac:dyDescent="0.3">
      <c r="B22" s="163" t="s">
        <v>417</v>
      </c>
      <c r="C22" s="164"/>
      <c r="D22" s="165"/>
      <c r="E22" s="249">
        <v>95000</v>
      </c>
      <c r="F22" s="249"/>
      <c r="G22" s="255">
        <f>ROUNDUP(((G11*4)*50%/18),0)+1</f>
        <v>15</v>
      </c>
      <c r="H22" s="255"/>
      <c r="I22" s="53">
        <f>E22*G22</f>
        <v>1425000</v>
      </c>
      <c r="J22" s="32"/>
      <c r="K22" s="32"/>
    </row>
    <row r="23" spans="2:11" ht="17.100000000000001" customHeight="1" x14ac:dyDescent="0.3">
      <c r="B23" s="163" t="s">
        <v>421</v>
      </c>
      <c r="C23" s="164"/>
      <c r="D23" s="165"/>
      <c r="E23" s="249">
        <v>95000</v>
      </c>
      <c r="F23" s="249"/>
      <c r="G23" s="255">
        <f>ROUNDUP(((G12*4)*25%/18),0)</f>
        <v>7</v>
      </c>
      <c r="H23" s="255"/>
      <c r="I23" s="53">
        <f t="shared" ref="I23:I25" si="0">E23*G23</f>
        <v>665000</v>
      </c>
      <c r="J23" s="32"/>
      <c r="K23" s="32"/>
    </row>
    <row r="24" spans="2:11" ht="17.100000000000001" customHeight="1" x14ac:dyDescent="0.3">
      <c r="B24" s="163" t="s">
        <v>419</v>
      </c>
      <c r="C24" s="164"/>
      <c r="D24" s="165"/>
      <c r="E24" s="249">
        <v>89000</v>
      </c>
      <c r="F24" s="249"/>
      <c r="G24" s="255">
        <f>ROUNDUP(((G12*4)*25%/18),0)</f>
        <v>7</v>
      </c>
      <c r="H24" s="255"/>
      <c r="I24" s="53">
        <f t="shared" si="0"/>
        <v>623000</v>
      </c>
      <c r="J24" s="32"/>
      <c r="K24" s="32"/>
    </row>
    <row r="25" spans="2:11" ht="17.100000000000001" customHeight="1" x14ac:dyDescent="0.3">
      <c r="B25" s="163" t="s">
        <v>420</v>
      </c>
      <c r="C25" s="164"/>
      <c r="D25" s="165"/>
      <c r="E25" s="249"/>
      <c r="F25" s="249"/>
      <c r="G25" s="255">
        <v>3</v>
      </c>
      <c r="H25" s="255"/>
      <c r="I25" s="53">
        <f t="shared" si="0"/>
        <v>0</v>
      </c>
      <c r="J25" s="32"/>
      <c r="K25" s="32"/>
    </row>
    <row r="26" spans="2:11" x14ac:dyDescent="0.3">
      <c r="B26" s="275" t="s">
        <v>76</v>
      </c>
      <c r="C26" s="275"/>
      <c r="D26" s="275"/>
      <c r="E26" s="249">
        <v>11500</v>
      </c>
      <c r="F26" s="249"/>
      <c r="G26" s="255">
        <f>+I5</f>
        <v>120</v>
      </c>
      <c r="H26" s="255"/>
      <c r="I26" s="53">
        <f>G26*E26</f>
        <v>1380000</v>
      </c>
      <c r="J26" s="32"/>
      <c r="K26" s="32"/>
    </row>
    <row r="27" spans="2:11" x14ac:dyDescent="0.3">
      <c r="B27" s="166" t="s">
        <v>2</v>
      </c>
      <c r="C27" s="166"/>
      <c r="D27" s="166"/>
      <c r="E27" s="255" t="s">
        <v>51</v>
      </c>
      <c r="F27" s="255"/>
      <c r="G27" s="255" t="s">
        <v>51</v>
      </c>
      <c r="H27" s="255"/>
      <c r="I27" s="152" t="s">
        <v>51</v>
      </c>
      <c r="J27" s="32"/>
      <c r="K27" s="32"/>
    </row>
    <row r="28" spans="2:11" x14ac:dyDescent="0.3">
      <c r="B28" s="162" t="s">
        <v>70</v>
      </c>
      <c r="C28" s="162"/>
      <c r="D28" s="162"/>
      <c r="E28" s="249">
        <v>110000</v>
      </c>
      <c r="F28" s="249"/>
      <c r="G28" s="255">
        <f>IF(I5&lt;80,8,ROUND((I5*10%),0))+2</f>
        <v>14</v>
      </c>
      <c r="H28" s="255"/>
      <c r="I28" s="53">
        <f>G28*E28</f>
        <v>1540000</v>
      </c>
      <c r="J28" s="32"/>
      <c r="K28" s="32"/>
    </row>
    <row r="29" spans="2:11" ht="15" thickBot="1" x14ac:dyDescent="0.35">
      <c r="B29" s="269" t="s">
        <v>116</v>
      </c>
      <c r="C29" s="269"/>
      <c r="D29" s="269"/>
      <c r="E29" s="269"/>
      <c r="F29" s="269"/>
      <c r="G29" s="269"/>
      <c r="H29" s="167"/>
      <c r="I29" s="168">
        <f>SUM(I7:I28)</f>
        <v>19778700</v>
      </c>
      <c r="J29" s="32"/>
      <c r="K29" s="32"/>
    </row>
    <row r="30" spans="2:11" ht="7.5" customHeight="1" thickTop="1" x14ac:dyDescent="0.3">
      <c r="B30" s="169"/>
      <c r="C30" s="169"/>
      <c r="D30" s="169"/>
      <c r="E30" s="53"/>
      <c r="F30" s="53"/>
      <c r="G30" s="167"/>
      <c r="H30" s="167"/>
      <c r="I30" s="170"/>
      <c r="J30" s="32"/>
      <c r="K30" s="32"/>
    </row>
    <row r="31" spans="2:11" x14ac:dyDescent="0.3">
      <c r="B31" s="276" t="s">
        <v>3</v>
      </c>
      <c r="C31" s="276"/>
      <c r="D31" s="276"/>
      <c r="E31" s="276"/>
      <c r="F31" s="276"/>
      <c r="G31" s="276"/>
      <c r="H31" s="276"/>
      <c r="I31" s="276"/>
      <c r="J31" s="32"/>
      <c r="K31" s="32"/>
    </row>
    <row r="32" spans="2:11" ht="4.5" customHeight="1" x14ac:dyDescent="0.3">
      <c r="B32" s="153"/>
      <c r="C32" s="153"/>
      <c r="D32" s="153"/>
      <c r="E32" s="153"/>
      <c r="F32" s="153"/>
      <c r="G32" s="153"/>
      <c r="H32" s="153"/>
      <c r="I32" s="51"/>
      <c r="J32" s="32"/>
      <c r="K32" s="32"/>
    </row>
    <row r="33" spans="1:11" ht="2.25" customHeight="1" x14ac:dyDescent="0.3">
      <c r="B33" s="171"/>
      <c r="C33" s="171"/>
      <c r="D33" s="171"/>
      <c r="E33" s="171"/>
      <c r="F33" s="171"/>
      <c r="G33" s="171"/>
      <c r="H33" s="171"/>
      <c r="I33" s="172"/>
      <c r="J33" s="32"/>
      <c r="K33" s="32"/>
    </row>
    <row r="34" spans="1:11" ht="5.25" customHeight="1" x14ac:dyDescent="0.3">
      <c r="A34" s="19"/>
      <c r="B34" s="173"/>
      <c r="C34" s="173"/>
      <c r="D34" s="173"/>
      <c r="E34" s="173"/>
      <c r="F34" s="173"/>
      <c r="G34" s="173"/>
      <c r="H34" s="173"/>
      <c r="I34" s="174"/>
    </row>
    <row r="35" spans="1:11" x14ac:dyDescent="0.3">
      <c r="A35" s="19"/>
      <c r="B35" s="164"/>
      <c r="C35" s="277" t="s">
        <v>117</v>
      </c>
      <c r="D35" s="277"/>
      <c r="E35" s="175" t="s">
        <v>52</v>
      </c>
      <c r="F35" s="176"/>
      <c r="G35" s="176"/>
      <c r="H35" s="175" t="s">
        <v>0</v>
      </c>
      <c r="I35" s="175" t="s">
        <v>4</v>
      </c>
    </row>
    <row r="36" spans="1:11" ht="15" customHeight="1" x14ac:dyDescent="0.3">
      <c r="B36" s="160" t="s">
        <v>77</v>
      </c>
      <c r="C36" s="160"/>
      <c r="D36" s="160"/>
      <c r="E36" s="274" t="s">
        <v>301</v>
      </c>
      <c r="F36" s="274"/>
      <c r="G36" s="255">
        <v>1</v>
      </c>
      <c r="H36" s="255"/>
      <c r="I36" s="238" t="str">
        <f>+E36</f>
        <v>PENDIENTE</v>
      </c>
      <c r="J36" s="32"/>
      <c r="K36" s="32"/>
    </row>
    <row r="37" spans="1:11" x14ac:dyDescent="0.3">
      <c r="B37" s="160" t="s">
        <v>281</v>
      </c>
      <c r="C37" s="160"/>
      <c r="D37" s="160"/>
      <c r="E37" s="249">
        <v>1880000</v>
      </c>
      <c r="F37" s="249"/>
      <c r="G37" s="255">
        <v>1</v>
      </c>
      <c r="H37" s="255"/>
      <c r="I37" s="53">
        <f>E37*G37</f>
        <v>1880000</v>
      </c>
      <c r="J37" s="32"/>
      <c r="K37" s="32"/>
    </row>
    <row r="38" spans="1:11" ht="15" customHeight="1" x14ac:dyDescent="0.3">
      <c r="B38" s="278" t="s">
        <v>422</v>
      </c>
      <c r="C38" s="278"/>
      <c r="D38" s="278"/>
      <c r="E38" s="274" t="s">
        <v>301</v>
      </c>
      <c r="F38" s="274"/>
      <c r="G38" s="255">
        <v>1</v>
      </c>
      <c r="H38" s="255"/>
      <c r="I38" s="240" t="str">
        <f>+E38</f>
        <v>PENDIENTE</v>
      </c>
      <c r="J38" s="32"/>
      <c r="K38" s="32"/>
    </row>
    <row r="39" spans="1:11" ht="15.75" customHeight="1" x14ac:dyDescent="0.3">
      <c r="B39" s="163" t="s">
        <v>282</v>
      </c>
      <c r="C39" s="163"/>
      <c r="D39" s="164"/>
      <c r="E39" s="249">
        <v>65000</v>
      </c>
      <c r="F39" s="249">
        <v>65000</v>
      </c>
      <c r="G39" s="152"/>
      <c r="H39" s="152">
        <v>9</v>
      </c>
      <c r="I39" s="53">
        <f>+E39*H39</f>
        <v>585000</v>
      </c>
      <c r="J39" s="32"/>
      <c r="K39" s="32"/>
    </row>
    <row r="40" spans="1:11" ht="15.75" customHeight="1" x14ac:dyDescent="0.3">
      <c r="A40" s="21"/>
      <c r="B40" s="163" t="s">
        <v>423</v>
      </c>
      <c r="C40" s="163"/>
      <c r="D40" s="163"/>
      <c r="E40" s="249">
        <v>220000</v>
      </c>
      <c r="F40" s="249">
        <v>160000</v>
      </c>
      <c r="G40" s="152"/>
      <c r="H40" s="177"/>
      <c r="I40" s="53"/>
      <c r="J40" s="53"/>
      <c r="K40" s="181">
        <v>2.5</v>
      </c>
    </row>
    <row r="41" spans="1:11" ht="15" thickBot="1" x14ac:dyDescent="0.35">
      <c r="A41" s="21"/>
      <c r="B41" s="269" t="s">
        <v>72</v>
      </c>
      <c r="C41" s="269"/>
      <c r="D41" s="269"/>
      <c r="E41" s="269"/>
      <c r="F41" s="269"/>
      <c r="G41" s="269"/>
      <c r="H41" s="167"/>
      <c r="I41" s="168">
        <f>+SUM(I36:I40)</f>
        <v>2465000</v>
      </c>
    </row>
    <row r="42" spans="1:11" ht="15.6" thickTop="1" thickBot="1" x14ac:dyDescent="0.35">
      <c r="A42" s="21"/>
      <c r="B42" s="269" t="s">
        <v>126</v>
      </c>
      <c r="C42" s="269"/>
      <c r="D42" s="269"/>
      <c r="E42" s="269"/>
      <c r="F42" s="269"/>
      <c r="G42" s="269"/>
      <c r="H42" s="167"/>
      <c r="I42" s="168">
        <f>+I41+I29</f>
        <v>22243700</v>
      </c>
    </row>
    <row r="43" spans="1:11" ht="15" thickTop="1" x14ac:dyDescent="0.3"/>
  </sheetData>
  <mergeCells count="67">
    <mergeCell ref="E14:F14"/>
    <mergeCell ref="G14:H14"/>
    <mergeCell ref="E24:F24"/>
    <mergeCell ref="G24:H24"/>
    <mergeCell ref="E25:F25"/>
    <mergeCell ref="G25:H25"/>
    <mergeCell ref="E39:F39"/>
    <mergeCell ref="E36:F36"/>
    <mergeCell ref="G36:H36"/>
    <mergeCell ref="B26:D26"/>
    <mergeCell ref="E26:F26"/>
    <mergeCell ref="G26:H26"/>
    <mergeCell ref="G27:H27"/>
    <mergeCell ref="B29:G29"/>
    <mergeCell ref="B31:I31"/>
    <mergeCell ref="C35:D35"/>
    <mergeCell ref="E37:F37"/>
    <mergeCell ref="G37:H37"/>
    <mergeCell ref="B38:D38"/>
    <mergeCell ref="E38:F38"/>
    <mergeCell ref="E28:F28"/>
    <mergeCell ref="G38:H38"/>
    <mergeCell ref="E11:F11"/>
    <mergeCell ref="G11:H11"/>
    <mergeCell ref="E12:F12"/>
    <mergeCell ref="G12:H12"/>
    <mergeCell ref="B8:D8"/>
    <mergeCell ref="G28:H28"/>
    <mergeCell ref="E15:F15"/>
    <mergeCell ref="G15:H15"/>
    <mergeCell ref="E19:F19"/>
    <mergeCell ref="G19:H19"/>
    <mergeCell ref="E20:F20"/>
    <mergeCell ref="G20:H20"/>
    <mergeCell ref="E23:F23"/>
    <mergeCell ref="G23:H23"/>
    <mergeCell ref="E27:F27"/>
    <mergeCell ref="B17:D17"/>
    <mergeCell ref="E17:F17"/>
    <mergeCell ref="G17:H17"/>
    <mergeCell ref="E16:F16"/>
    <mergeCell ref="G16:H16"/>
    <mergeCell ref="E22:F22"/>
    <mergeCell ref="G22:H22"/>
    <mergeCell ref="E21:F21"/>
    <mergeCell ref="G21:H21"/>
    <mergeCell ref="B42:G42"/>
    <mergeCell ref="B41:G41"/>
    <mergeCell ref="E40:F40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B18:D18"/>
  </mergeCells>
  <pageMargins left="0.51181102362204722" right="0.51181102362204722" top="0.74803149606299213" bottom="0.74803149606299213" header="0.51181102362204722" footer="0.51181102362204722"/>
  <pageSetup scale="81" firstPageNumber="0" orientation="portrait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N407"/>
  <sheetViews>
    <sheetView showGridLines="0" topLeftCell="A31" zoomScaleNormal="100" zoomScaleSheetLayoutView="100" workbookViewId="0">
      <selection activeCell="B40" sqref="B40:F42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9.5546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3"/>
    <row r="2" spans="2:14" ht="17.399999999999999" x14ac:dyDescent="0.3">
      <c r="B2" s="261" t="s">
        <v>299</v>
      </c>
      <c r="C2" s="261"/>
      <c r="D2" s="261"/>
      <c r="E2" s="261"/>
      <c r="F2" s="261"/>
      <c r="G2" s="261"/>
      <c r="H2" s="261"/>
      <c r="I2" s="261"/>
      <c r="J2" s="9"/>
    </row>
    <row r="3" spans="2:14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  <c r="J3" s="9"/>
    </row>
    <row r="4" spans="2:14" ht="12.75" customHeight="1" x14ac:dyDescent="0.3">
      <c r="B4" s="280" t="s">
        <v>49</v>
      </c>
      <c r="C4" s="280"/>
      <c r="D4" s="280"/>
      <c r="E4" s="35">
        <v>0.79166666666666663</v>
      </c>
      <c r="F4" s="281" t="s">
        <v>73</v>
      </c>
      <c r="G4" s="282"/>
      <c r="H4" s="36">
        <v>0.11458333333333333</v>
      </c>
      <c r="I4" s="37">
        <f ca="1">NOW()</f>
        <v>42868.620809837965</v>
      </c>
    </row>
    <row r="5" spans="2:14" ht="15.6" x14ac:dyDescent="0.3">
      <c r="B5" s="266" t="s">
        <v>82</v>
      </c>
      <c r="C5" s="266"/>
      <c r="D5" s="266"/>
      <c r="E5" s="267" t="s">
        <v>52</v>
      </c>
      <c r="F5" s="267"/>
      <c r="G5" s="267" t="s">
        <v>50</v>
      </c>
      <c r="H5" s="267"/>
      <c r="I5" s="50">
        <v>100</v>
      </c>
      <c r="J5" s="11"/>
      <c r="K5" s="11"/>
      <c r="L5" s="11"/>
      <c r="M5" s="11"/>
      <c r="N5" s="11"/>
    </row>
    <row r="6" spans="2:14" ht="6.75" customHeight="1" x14ac:dyDescent="0.3">
      <c r="B6" s="127"/>
      <c r="C6" s="127"/>
      <c r="D6" s="127"/>
      <c r="E6" s="128"/>
      <c r="F6" s="128"/>
      <c r="G6" s="128"/>
      <c r="H6" s="128"/>
      <c r="I6" s="51"/>
      <c r="J6" s="11"/>
      <c r="K6" s="11"/>
      <c r="L6" s="11"/>
      <c r="M6" s="11"/>
      <c r="N6" s="11"/>
    </row>
    <row r="7" spans="2:14" ht="14.25" customHeight="1" x14ac:dyDescent="0.3">
      <c r="B7" s="52" t="s">
        <v>178</v>
      </c>
      <c r="C7" s="52"/>
      <c r="D7" s="52"/>
      <c r="E7" s="249">
        <v>3990000</v>
      </c>
      <c r="F7" s="249"/>
      <c r="G7" s="255">
        <v>1</v>
      </c>
      <c r="H7" s="255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3">
      <c r="B8" s="54" t="s">
        <v>365</v>
      </c>
      <c r="C8" s="54"/>
      <c r="D8" s="54"/>
      <c r="E8" s="255" t="s">
        <v>51</v>
      </c>
      <c r="F8" s="255"/>
      <c r="G8" s="255" t="s">
        <v>51</v>
      </c>
      <c r="H8" s="255"/>
      <c r="I8" s="123" t="s">
        <v>51</v>
      </c>
      <c r="J8" s="32"/>
      <c r="K8" s="32"/>
      <c r="L8" s="32"/>
      <c r="M8" s="32"/>
      <c r="N8" s="32"/>
    </row>
    <row r="9" spans="2:14" ht="14.25" customHeight="1" x14ac:dyDescent="0.3">
      <c r="B9" s="14" t="s">
        <v>111</v>
      </c>
      <c r="C9" s="14"/>
      <c r="D9" s="14"/>
      <c r="E9" s="249">
        <v>5800</v>
      </c>
      <c r="F9" s="249"/>
      <c r="G9" s="255">
        <f>I5</f>
        <v>100</v>
      </c>
      <c r="H9" s="255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3">
      <c r="B10" s="14" t="s">
        <v>276</v>
      </c>
      <c r="C10" s="14"/>
      <c r="D10" s="14"/>
      <c r="E10" s="249">
        <v>3400</v>
      </c>
      <c r="F10" s="249"/>
      <c r="G10" s="255">
        <f>+I5</f>
        <v>100</v>
      </c>
      <c r="H10" s="255"/>
      <c r="I10" s="53">
        <f>E10*G10</f>
        <v>340000</v>
      </c>
      <c r="J10" s="32"/>
      <c r="K10" s="32"/>
      <c r="L10" s="32"/>
      <c r="M10" s="32"/>
      <c r="N10" s="32"/>
    </row>
    <row r="11" spans="2:14" x14ac:dyDescent="0.3">
      <c r="B11" s="14" t="s">
        <v>277</v>
      </c>
      <c r="C11" s="14"/>
      <c r="D11" s="14"/>
      <c r="E11" s="249">
        <v>7800</v>
      </c>
      <c r="F11" s="249"/>
      <c r="G11" s="255">
        <f>+I5</f>
        <v>100</v>
      </c>
      <c r="H11" s="255"/>
      <c r="I11" s="53">
        <f>E11*G11</f>
        <v>780000</v>
      </c>
      <c r="J11" s="32"/>
      <c r="K11" s="32"/>
      <c r="L11" s="32"/>
      <c r="M11" s="32"/>
      <c r="N11" s="32"/>
    </row>
    <row r="12" spans="2:14" x14ac:dyDescent="0.3">
      <c r="B12" s="52" t="s">
        <v>112</v>
      </c>
      <c r="C12" s="52"/>
      <c r="D12" s="52"/>
      <c r="E12" s="249">
        <v>43900</v>
      </c>
      <c r="F12" s="249"/>
      <c r="G12" s="255">
        <f>I5-G13</f>
        <v>100</v>
      </c>
      <c r="H12" s="255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3">
      <c r="B13" s="52" t="s">
        <v>71</v>
      </c>
      <c r="C13" s="52"/>
      <c r="D13" s="52"/>
      <c r="E13" s="249">
        <v>22000</v>
      </c>
      <c r="F13" s="249"/>
      <c r="G13" s="255"/>
      <c r="H13" s="255"/>
      <c r="I13" s="53"/>
      <c r="J13" s="32"/>
      <c r="K13" s="32"/>
      <c r="L13" s="32"/>
      <c r="M13" s="32"/>
      <c r="N13" s="32"/>
    </row>
    <row r="14" spans="2:14" x14ac:dyDescent="0.3">
      <c r="B14" s="52" t="s">
        <v>113</v>
      </c>
      <c r="C14" s="52"/>
      <c r="D14" s="52"/>
      <c r="E14" s="249">
        <v>5800</v>
      </c>
      <c r="F14" s="249"/>
      <c r="G14" s="255">
        <f>I5</f>
        <v>100</v>
      </c>
      <c r="H14" s="255"/>
      <c r="I14" s="53">
        <f>E14*G14</f>
        <v>580000</v>
      </c>
      <c r="J14" s="32"/>
      <c r="K14" s="32"/>
      <c r="L14" s="32"/>
      <c r="M14" s="32"/>
      <c r="N14" s="32"/>
    </row>
    <row r="15" spans="2:14" x14ac:dyDescent="0.3">
      <c r="B15" s="55"/>
      <c r="C15" s="55"/>
      <c r="D15" s="55"/>
      <c r="E15" s="249"/>
      <c r="F15" s="249"/>
      <c r="G15" s="255"/>
      <c r="H15" s="255"/>
      <c r="I15" s="53"/>
      <c r="J15" s="32"/>
      <c r="K15" s="32"/>
      <c r="L15" s="32"/>
      <c r="M15" s="32"/>
      <c r="N15" s="32"/>
    </row>
    <row r="16" spans="2:14" ht="17.100000000000001" customHeight="1" x14ac:dyDescent="0.3">
      <c r="B16" s="259" t="s">
        <v>1</v>
      </c>
      <c r="C16" s="259"/>
      <c r="D16" s="259"/>
      <c r="E16" s="249"/>
      <c r="F16" s="249"/>
      <c r="G16" s="255"/>
      <c r="H16" s="255"/>
      <c r="I16" s="53"/>
      <c r="J16" s="32"/>
      <c r="K16" s="32"/>
      <c r="L16" s="32"/>
      <c r="M16" s="32"/>
      <c r="N16" s="32"/>
    </row>
    <row r="17" spans="1:14" ht="12.75" customHeight="1" x14ac:dyDescent="0.3">
      <c r="A17"/>
      <c r="B17" s="56"/>
      <c r="C17" s="57"/>
      <c r="D17" s="57"/>
      <c r="E17" s="122"/>
      <c r="F17" s="122"/>
      <c r="G17" s="123"/>
      <c r="H17" s="123"/>
      <c r="I17" s="53"/>
      <c r="J17" s="16"/>
      <c r="K17" s="16"/>
      <c r="L17" s="16"/>
      <c r="M17" s="16"/>
      <c r="N17" s="16"/>
    </row>
    <row r="18" spans="1:14" x14ac:dyDescent="0.3">
      <c r="B18" s="41" t="s">
        <v>297</v>
      </c>
      <c r="C18" s="41"/>
      <c r="D18" s="41"/>
      <c r="E18" s="246">
        <v>5800</v>
      </c>
      <c r="F18" s="246"/>
      <c r="G18" s="258">
        <f>I5</f>
        <v>100</v>
      </c>
      <c r="H18" s="258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3">
      <c r="B19" s="279" t="s">
        <v>313</v>
      </c>
      <c r="C19" s="279"/>
      <c r="D19" s="279"/>
      <c r="E19" s="246">
        <v>9800</v>
      </c>
      <c r="F19" s="246"/>
      <c r="G19" s="124"/>
      <c r="H19" s="124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3">
      <c r="B20" s="257" t="s">
        <v>76</v>
      </c>
      <c r="C20" s="257"/>
      <c r="D20" s="257"/>
      <c r="E20" s="249">
        <v>11500</v>
      </c>
      <c r="F20" s="249"/>
      <c r="G20" s="255">
        <f>+I5</f>
        <v>100</v>
      </c>
      <c r="H20" s="255"/>
      <c r="I20" s="53">
        <f>G20*E20</f>
        <v>1150000</v>
      </c>
      <c r="J20" s="32"/>
      <c r="K20" s="32"/>
      <c r="L20" s="32"/>
      <c r="M20" s="32"/>
      <c r="N20" s="32"/>
    </row>
    <row r="21" spans="1:14" x14ac:dyDescent="0.3">
      <c r="B21" s="60" t="s">
        <v>2</v>
      </c>
      <c r="C21" s="60"/>
      <c r="D21" s="60"/>
      <c r="E21" s="255" t="s">
        <v>51</v>
      </c>
      <c r="F21" s="255"/>
      <c r="G21" s="255" t="s">
        <v>51</v>
      </c>
      <c r="H21" s="255"/>
      <c r="I21" s="123" t="s">
        <v>51</v>
      </c>
      <c r="J21" s="32"/>
      <c r="K21" s="32"/>
      <c r="L21" s="32"/>
      <c r="M21" s="32"/>
      <c r="N21" s="32"/>
    </row>
    <row r="22" spans="1:14" x14ac:dyDescent="0.3">
      <c r="B22" s="58" t="s">
        <v>70</v>
      </c>
      <c r="C22" s="58"/>
      <c r="D22" s="58"/>
      <c r="E22" s="249">
        <v>100000</v>
      </c>
      <c r="F22" s="249"/>
      <c r="G22" s="255">
        <f>IF(I5&lt;80,8,ROUND((I5*10%),0))+2</f>
        <v>12</v>
      </c>
      <c r="H22" s="255"/>
      <c r="I22" s="53">
        <f>G22*E22</f>
        <v>1200000</v>
      </c>
      <c r="J22" s="32"/>
      <c r="K22" s="32"/>
      <c r="L22" s="32"/>
      <c r="M22" s="32"/>
      <c r="N22" s="32"/>
    </row>
    <row r="23" spans="1:14" ht="15" thickBot="1" x14ac:dyDescent="0.35">
      <c r="B23" s="247" t="s">
        <v>116</v>
      </c>
      <c r="C23" s="247"/>
      <c r="D23" s="247"/>
      <c r="E23" s="247"/>
      <c r="F23" s="247"/>
      <c r="G23" s="247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3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3">
      <c r="B25" s="250" t="s">
        <v>3</v>
      </c>
      <c r="C25" s="250"/>
      <c r="D25" s="250"/>
      <c r="E25" s="250"/>
      <c r="F25" s="250"/>
      <c r="G25" s="250"/>
      <c r="H25" s="250"/>
      <c r="I25" s="250"/>
      <c r="J25" s="32"/>
      <c r="K25" s="32"/>
      <c r="L25" s="32"/>
      <c r="M25" s="32"/>
      <c r="N25" s="32"/>
    </row>
    <row r="26" spans="1:14" ht="4.5" customHeight="1" x14ac:dyDescent="0.3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3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3">
      <c r="A28" s="19"/>
      <c r="B28" s="126"/>
      <c r="C28" s="126"/>
      <c r="D28" s="126"/>
      <c r="E28" s="126"/>
      <c r="F28" s="126"/>
      <c r="G28" s="126"/>
      <c r="H28" s="126"/>
      <c r="I28" s="47"/>
    </row>
    <row r="29" spans="1:14" x14ac:dyDescent="0.3">
      <c r="A29" s="19"/>
      <c r="B29" s="19"/>
      <c r="C29" s="253" t="s">
        <v>117</v>
      </c>
      <c r="D29" s="253"/>
      <c r="E29" s="125" t="s">
        <v>52</v>
      </c>
      <c r="F29" s="20"/>
      <c r="G29" s="20"/>
      <c r="H29" s="125" t="s">
        <v>0</v>
      </c>
      <c r="I29" s="125" t="s">
        <v>4</v>
      </c>
    </row>
    <row r="30" spans="1:14" x14ac:dyDescent="0.3">
      <c r="B30" s="54" t="s">
        <v>294</v>
      </c>
      <c r="C30" s="54"/>
      <c r="D30" s="54"/>
      <c r="E30" s="249">
        <v>1590000</v>
      </c>
      <c r="F30" s="249"/>
      <c r="G30" s="255">
        <v>1</v>
      </c>
      <c r="H30" s="255"/>
      <c r="I30" s="53">
        <f>G30*E30</f>
        <v>1590000</v>
      </c>
      <c r="J30" s="32"/>
      <c r="K30" s="32"/>
      <c r="L30" s="32"/>
      <c r="M30" s="32"/>
      <c r="N30" s="32"/>
    </row>
    <row r="31" spans="1:14" x14ac:dyDescent="0.3">
      <c r="B31" s="54" t="s">
        <v>281</v>
      </c>
      <c r="C31" s="54"/>
      <c r="D31" s="54"/>
      <c r="E31" s="249">
        <v>1680000</v>
      </c>
      <c r="F31" s="249"/>
      <c r="G31" s="255">
        <v>1</v>
      </c>
      <c r="H31" s="255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3">
      <c r="B32" s="248" t="s">
        <v>284</v>
      </c>
      <c r="C32" s="248"/>
      <c r="D32" s="248"/>
      <c r="E32" s="249">
        <v>4500000</v>
      </c>
      <c r="F32" s="249">
        <v>3800000</v>
      </c>
      <c r="G32" s="258"/>
      <c r="H32" s="258"/>
      <c r="I32" s="40"/>
      <c r="J32" s="32"/>
      <c r="K32" s="32"/>
      <c r="L32" s="32"/>
      <c r="M32" s="32"/>
      <c r="N32" s="32"/>
    </row>
    <row r="33" spans="1:14" ht="15.75" customHeight="1" x14ac:dyDescent="0.3">
      <c r="B33" s="59" t="s">
        <v>282</v>
      </c>
      <c r="C33" s="59"/>
      <c r="E33" s="249">
        <v>65000</v>
      </c>
      <c r="F33" s="249">
        <v>65000</v>
      </c>
      <c r="G33" s="124"/>
      <c r="H33" s="124"/>
      <c r="I33" s="40"/>
      <c r="J33" s="32"/>
      <c r="K33" s="32"/>
      <c r="L33" s="32"/>
      <c r="M33" s="32"/>
      <c r="N33" s="32"/>
    </row>
    <row r="34" spans="1:14" ht="15.75" customHeight="1" x14ac:dyDescent="0.3">
      <c r="B34" s="256" t="s">
        <v>179</v>
      </c>
      <c r="C34" s="256"/>
      <c r="D34" s="256"/>
      <c r="E34" s="249">
        <v>700000</v>
      </c>
      <c r="F34" s="249">
        <v>65000</v>
      </c>
      <c r="G34" s="124"/>
      <c r="H34" s="124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3">
      <c r="B35" s="256" t="s">
        <v>180</v>
      </c>
      <c r="C35" s="256"/>
      <c r="D35" s="256"/>
      <c r="E35" s="249">
        <v>450000</v>
      </c>
      <c r="F35" s="249">
        <v>65000</v>
      </c>
      <c r="G35" s="124"/>
      <c r="H35" s="124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3">
      <c r="A36" s="21"/>
      <c r="B36" s="59" t="s">
        <v>128</v>
      </c>
      <c r="C36" s="59"/>
      <c r="E36" s="246">
        <v>650000</v>
      </c>
      <c r="F36" s="246"/>
      <c r="G36" s="255">
        <v>1</v>
      </c>
      <c r="H36" s="255"/>
      <c r="I36" s="182" t="s">
        <v>301</v>
      </c>
    </row>
    <row r="37" spans="1:14" ht="15.75" customHeight="1" x14ac:dyDescent="0.3">
      <c r="A37" s="21"/>
      <c r="B37" s="59" t="s">
        <v>129</v>
      </c>
      <c r="C37" s="59"/>
      <c r="E37" s="246">
        <v>480000</v>
      </c>
      <c r="F37" s="246"/>
      <c r="G37" s="255"/>
      <c r="H37" s="255"/>
      <c r="I37" s="53"/>
    </row>
    <row r="38" spans="1:14" ht="15.75" customHeight="1" x14ac:dyDescent="0.3">
      <c r="A38" s="21"/>
      <c r="B38" s="59" t="s">
        <v>267</v>
      </c>
      <c r="C38" s="59"/>
      <c r="D38" s="59"/>
      <c r="E38" s="249">
        <v>200000</v>
      </c>
      <c r="F38" s="249">
        <v>160000</v>
      </c>
      <c r="G38" s="178">
        <v>3</v>
      </c>
      <c r="H38" s="178">
        <v>3</v>
      </c>
      <c r="I38" s="53">
        <f>E38*G38</f>
        <v>600000</v>
      </c>
      <c r="K38" s="181">
        <v>2.5</v>
      </c>
    </row>
    <row r="39" spans="1:14" ht="15.75" customHeight="1" x14ac:dyDescent="0.3">
      <c r="A39" s="21"/>
      <c r="B39" s="59" t="s">
        <v>188</v>
      </c>
      <c r="C39" s="59"/>
      <c r="E39" s="246">
        <v>500000</v>
      </c>
      <c r="F39" s="246"/>
      <c r="G39" s="255"/>
      <c r="H39" s="255"/>
      <c r="I39" s="53"/>
    </row>
    <row r="40" spans="1:14" ht="15.75" customHeight="1" x14ac:dyDescent="0.3">
      <c r="A40" s="21"/>
      <c r="B40" s="59" t="s">
        <v>86</v>
      </c>
      <c r="C40" s="59"/>
      <c r="E40" s="249">
        <v>850000</v>
      </c>
      <c r="F40" s="249">
        <v>65000</v>
      </c>
      <c r="G40" s="32"/>
      <c r="H40" s="121"/>
      <c r="I40" s="22"/>
    </row>
    <row r="41" spans="1:14" ht="17.25" customHeight="1" x14ac:dyDescent="0.3">
      <c r="A41" s="21"/>
      <c r="B41" s="248" t="s">
        <v>124</v>
      </c>
      <c r="C41" s="248"/>
      <c r="D41" s="248"/>
      <c r="E41" s="249">
        <v>1850000</v>
      </c>
      <c r="F41" s="249">
        <v>160000</v>
      </c>
      <c r="G41" s="255"/>
      <c r="H41" s="255"/>
      <c r="I41" s="53"/>
    </row>
    <row r="42" spans="1:14" ht="29.25" customHeight="1" x14ac:dyDescent="0.3">
      <c r="A42" s="21"/>
      <c r="B42" s="248" t="s">
        <v>125</v>
      </c>
      <c r="C42" s="248"/>
      <c r="D42" s="248"/>
      <c r="E42" s="249">
        <v>1600000</v>
      </c>
      <c r="F42" s="249">
        <v>160000</v>
      </c>
      <c r="G42" s="123"/>
      <c r="H42" s="123"/>
      <c r="I42" s="53"/>
    </row>
    <row r="43" spans="1:14" ht="15.75" customHeight="1" x14ac:dyDescent="0.3">
      <c r="A43" s="21"/>
      <c r="B43" s="59" t="s">
        <v>265</v>
      </c>
      <c r="C43" s="59"/>
      <c r="E43" s="246">
        <v>7500</v>
      </c>
      <c r="F43" s="246"/>
      <c r="G43" s="123"/>
      <c r="H43" s="123"/>
      <c r="I43" s="53"/>
    </row>
    <row r="44" spans="1:14" ht="15.75" customHeight="1" x14ac:dyDescent="0.3">
      <c r="A44" s="21"/>
      <c r="B44" s="59" t="s">
        <v>266</v>
      </c>
      <c r="C44" s="59"/>
      <c r="E44" s="246">
        <v>9000</v>
      </c>
      <c r="F44" s="246"/>
      <c r="G44" s="123"/>
      <c r="H44" s="123"/>
      <c r="I44" s="53"/>
    </row>
    <row r="45" spans="1:14" ht="15.75" customHeight="1" x14ac:dyDescent="0.3">
      <c r="A45" s="21"/>
      <c r="B45" s="59" t="s">
        <v>268</v>
      </c>
      <c r="C45" s="59"/>
      <c r="E45" s="246">
        <v>65000</v>
      </c>
      <c r="F45" s="246"/>
      <c r="G45" s="123"/>
      <c r="H45" s="123"/>
      <c r="I45" s="53"/>
    </row>
    <row r="46" spans="1:14" ht="15.75" customHeight="1" x14ac:dyDescent="0.3">
      <c r="A46" s="21"/>
      <c r="B46" s="59" t="s">
        <v>279</v>
      </c>
      <c r="C46" s="59"/>
      <c r="E46" s="246">
        <v>220000</v>
      </c>
      <c r="F46" s="246"/>
      <c r="G46" s="129"/>
      <c r="H46" s="129"/>
      <c r="I46" s="53"/>
    </row>
    <row r="47" spans="1:14" ht="15.75" customHeight="1" x14ac:dyDescent="0.3">
      <c r="A47" s="21"/>
      <c r="B47" s="59" t="s">
        <v>280</v>
      </c>
      <c r="C47" s="59"/>
      <c r="E47" s="246">
        <v>140000</v>
      </c>
      <c r="F47" s="246"/>
      <c r="G47" s="129"/>
      <c r="H47" s="129"/>
      <c r="I47" s="53"/>
    </row>
    <row r="48" spans="1:14" ht="42.75" customHeight="1" x14ac:dyDescent="0.3">
      <c r="A48" s="21"/>
      <c r="B48" s="245" t="s">
        <v>289</v>
      </c>
      <c r="C48" s="245"/>
      <c r="D48" s="245"/>
      <c r="E48" s="246">
        <v>2700000</v>
      </c>
      <c r="F48" s="246"/>
      <c r="G48" s="144"/>
      <c r="H48" s="144"/>
      <c r="I48" s="53"/>
    </row>
    <row r="49" spans="1:9" ht="42.75" customHeight="1" x14ac:dyDescent="0.3">
      <c r="A49" s="21"/>
      <c r="B49" s="245" t="s">
        <v>290</v>
      </c>
      <c r="C49" s="245"/>
      <c r="D49" s="245"/>
      <c r="E49" s="246">
        <v>2200000</v>
      </c>
      <c r="F49" s="246"/>
      <c r="G49" s="144"/>
      <c r="H49" s="144"/>
      <c r="I49" s="53"/>
    </row>
    <row r="50" spans="1:9" ht="42.75" customHeight="1" x14ac:dyDescent="0.3">
      <c r="A50" s="21"/>
      <c r="B50" s="245" t="s">
        <v>291</v>
      </c>
      <c r="C50" s="245"/>
      <c r="D50" s="245"/>
      <c r="E50" s="246">
        <v>1600000</v>
      </c>
      <c r="F50" s="246"/>
      <c r="G50" s="144"/>
      <c r="H50" s="144"/>
      <c r="I50" s="53"/>
    </row>
    <row r="51" spans="1:9" ht="15" thickBot="1" x14ac:dyDescent="0.35">
      <c r="A51" s="21"/>
      <c r="B51" s="247" t="s">
        <v>72</v>
      </c>
      <c r="C51" s="247"/>
      <c r="D51" s="247"/>
      <c r="E51" s="247"/>
      <c r="F51" s="247"/>
      <c r="G51" s="247"/>
      <c r="H51" s="61"/>
      <c r="I51" s="62">
        <f>+SUM(I30:I41)</f>
        <v>5020000</v>
      </c>
    </row>
    <row r="52" spans="1:9" ht="15.6" thickTop="1" thickBot="1" x14ac:dyDescent="0.35">
      <c r="A52" s="21"/>
      <c r="B52" s="247" t="s">
        <v>126</v>
      </c>
      <c r="C52" s="247"/>
      <c r="D52" s="247"/>
      <c r="E52" s="247"/>
      <c r="F52" s="247"/>
      <c r="G52" s="247"/>
      <c r="H52" s="61"/>
      <c r="I52" s="62">
        <f>+I51+I23</f>
        <v>21550000</v>
      </c>
    </row>
    <row r="53" spans="1:9" ht="15" thickTop="1" x14ac:dyDescent="0.3">
      <c r="A53" s="21"/>
      <c r="B53" s="248"/>
      <c r="C53" s="248"/>
      <c r="D53" s="248"/>
      <c r="E53" s="249"/>
      <c r="F53" s="249"/>
      <c r="G53" s="255"/>
      <c r="H53" s="255"/>
      <c r="I53" s="53"/>
    </row>
    <row r="54" spans="1:9" x14ac:dyDescent="0.3">
      <c r="A54" s="21"/>
      <c r="B54" s="242" t="str">
        <f>IF($A54&gt;0,VLOOKUP($A54,[2]ADICIONALES!$A$1:$C$200,2,FALSE),"")</f>
        <v/>
      </c>
      <c r="C54" s="242"/>
      <c r="D54" s="242"/>
      <c r="E54" s="243" t="str">
        <f>IF($A54&gt;0,VLOOKUP($A54,[2]ADICIONALES!$A$1:$C$200,3,FALSE),"")</f>
        <v/>
      </c>
      <c r="F54" s="243"/>
      <c r="G54" s="32"/>
      <c r="H54" s="121"/>
      <c r="I54" s="22" t="str">
        <f t="shared" ref="I54:I77" si="0">IF($H54&gt;0,E54*H54,"")</f>
        <v/>
      </c>
    </row>
    <row r="55" spans="1:9" x14ac:dyDescent="0.3">
      <c r="A55" s="21"/>
      <c r="B55" s="242" t="str">
        <f>IF($A55&gt;0,VLOOKUP($A55,[2]ADICIONALES!$A$1:$C$200,2,FALSE),"")</f>
        <v/>
      </c>
      <c r="C55" s="242"/>
      <c r="D55" s="242"/>
      <c r="E55" s="243" t="str">
        <f>IF($A55&gt;0,VLOOKUP($A55,[2]ADICIONALES!$A$1:$C$200,3,FALSE),"")</f>
        <v/>
      </c>
      <c r="F55" s="243"/>
      <c r="G55" s="32"/>
      <c r="H55" s="121"/>
      <c r="I55" s="22" t="str">
        <f t="shared" si="0"/>
        <v/>
      </c>
    </row>
    <row r="56" spans="1:9" x14ac:dyDescent="0.3">
      <c r="A56" s="21"/>
      <c r="B56" s="242" t="str">
        <f>IF($A56&gt;0,VLOOKUP($A56,[2]ADICIONALES!$A$1:$C$200,2,FALSE),"")</f>
        <v/>
      </c>
      <c r="C56" s="242"/>
      <c r="D56" s="242"/>
      <c r="E56" s="243" t="str">
        <f>IF($A56&gt;0,VLOOKUP($A56,[2]ADICIONALES!$A$1:$C$200,3,FALSE),"")</f>
        <v/>
      </c>
      <c r="F56" s="243"/>
      <c r="G56" s="32"/>
      <c r="H56" s="121"/>
      <c r="I56" s="22">
        <f>+I7+I9+I10+I11+I12+I14+I18+I19+I20+I22+I30+I31+I34+I35+I38</f>
        <v>21550000</v>
      </c>
    </row>
    <row r="57" spans="1:9" x14ac:dyDescent="0.3">
      <c r="A57" s="21"/>
      <c r="B57" s="242" t="str">
        <f>IF($A57&gt;0,VLOOKUP($A57,[2]ADICIONALES!$A$1:$C$200,2,FALSE),"")</f>
        <v/>
      </c>
      <c r="C57" s="242"/>
      <c r="D57" s="242"/>
      <c r="E57" s="243" t="str">
        <f>IF($A57&gt;0,VLOOKUP($A57,[2]ADICIONALES!$A$1:$C$200,3,FALSE),"")</f>
        <v/>
      </c>
      <c r="F57" s="243"/>
      <c r="G57" s="32"/>
      <c r="H57" s="121"/>
      <c r="I57" s="22" t="str">
        <f t="shared" si="0"/>
        <v/>
      </c>
    </row>
    <row r="58" spans="1:9" x14ac:dyDescent="0.3">
      <c r="A58" s="21"/>
      <c r="B58" s="242" t="str">
        <f>IF($A58&gt;0,VLOOKUP($A58,[2]ADICIONALES!$A$1:$C$200,2,FALSE),"")</f>
        <v/>
      </c>
      <c r="C58" s="242"/>
      <c r="D58" s="242"/>
      <c r="E58" s="243" t="str">
        <f>IF($A58&gt;0,VLOOKUP($A58,[2]ADICIONALES!$A$1:$C$200,3,FALSE),"")</f>
        <v/>
      </c>
      <c r="F58" s="243"/>
      <c r="G58" s="32"/>
      <c r="H58" s="121"/>
      <c r="I58" s="22" t="str">
        <f t="shared" si="0"/>
        <v/>
      </c>
    </row>
    <row r="59" spans="1:9" x14ac:dyDescent="0.3">
      <c r="A59" s="21"/>
      <c r="B59" s="242" t="str">
        <f>IF($A59&gt;0,VLOOKUP($A59,[2]ADICIONALES!$A$1:$C$200,2,FALSE),"")</f>
        <v/>
      </c>
      <c r="C59" s="242"/>
      <c r="D59" s="242"/>
      <c r="E59" s="243" t="str">
        <f>IF($A59&gt;0,VLOOKUP($A59,[2]ADICIONALES!$A$1:$C$200,3,FALSE),"")</f>
        <v/>
      </c>
      <c r="F59" s="243"/>
      <c r="G59" s="32"/>
      <c r="H59" s="121"/>
      <c r="I59" s="22" t="str">
        <f t="shared" si="0"/>
        <v/>
      </c>
    </row>
    <row r="60" spans="1:9" x14ac:dyDescent="0.3">
      <c r="A60" s="21"/>
      <c r="B60" s="242" t="str">
        <f>IF($A60&gt;0,VLOOKUP($A60,[2]ADICIONALES!$A$1:$C$200,2,FALSE),"")</f>
        <v/>
      </c>
      <c r="C60" s="242"/>
      <c r="D60" s="242"/>
      <c r="E60" s="243" t="str">
        <f>IF($A60&gt;0,VLOOKUP($A60,[2]ADICIONALES!$A$1:$C$200,3,FALSE),"")</f>
        <v/>
      </c>
      <c r="F60" s="243"/>
      <c r="G60" s="32"/>
      <c r="H60" s="121"/>
      <c r="I60" s="22" t="str">
        <f t="shared" si="0"/>
        <v/>
      </c>
    </row>
    <row r="61" spans="1:9" x14ac:dyDescent="0.3">
      <c r="A61" s="21"/>
      <c r="B61" s="242" t="str">
        <f>IF($A61&gt;0,VLOOKUP($A61,[2]ADICIONALES!$A$1:$C$200,2,FALSE),"")</f>
        <v/>
      </c>
      <c r="C61" s="242"/>
      <c r="D61" s="242"/>
      <c r="E61" s="243" t="str">
        <f>IF($A61&gt;0,VLOOKUP($A61,[2]ADICIONALES!$A$1:$C$200,3,FALSE),"")</f>
        <v/>
      </c>
      <c r="F61" s="243"/>
      <c r="G61" s="32"/>
      <c r="H61" s="121"/>
      <c r="I61" s="22" t="str">
        <f t="shared" si="0"/>
        <v/>
      </c>
    </row>
    <row r="62" spans="1:9" x14ac:dyDescent="0.3">
      <c r="A62" s="21"/>
      <c r="B62" s="242" t="str">
        <f>IF($A62&gt;0,VLOOKUP($A62,[2]ADICIONALES!$A$1:$C$200,2,FALSE),"")</f>
        <v/>
      </c>
      <c r="C62" s="242"/>
      <c r="D62" s="242"/>
      <c r="E62" s="243" t="str">
        <f>IF($A62&gt;0,VLOOKUP($A62,[2]ADICIONALES!$A$1:$C$200,3,FALSE),"")</f>
        <v/>
      </c>
      <c r="F62" s="243"/>
      <c r="G62" s="32"/>
      <c r="H62" s="121"/>
      <c r="I62" s="22" t="str">
        <f t="shared" si="0"/>
        <v/>
      </c>
    </row>
    <row r="63" spans="1:9" x14ac:dyDescent="0.3">
      <c r="A63" s="21"/>
      <c r="B63" s="242" t="str">
        <f>IF($A63&gt;0,VLOOKUP($A63,[2]ADICIONALES!$A$1:$C$200,2,FALSE),"")</f>
        <v/>
      </c>
      <c r="C63" s="242"/>
      <c r="D63" s="242"/>
      <c r="E63" s="243" t="str">
        <f>IF($A63&gt;0,VLOOKUP($A63,[2]ADICIONALES!$A$1:$C$200,3,FALSE),"")</f>
        <v/>
      </c>
      <c r="F63" s="243"/>
      <c r="G63" s="32"/>
      <c r="H63" s="121"/>
      <c r="I63" s="22" t="str">
        <f t="shared" si="0"/>
        <v/>
      </c>
    </row>
    <row r="64" spans="1:9" x14ac:dyDescent="0.3">
      <c r="A64" s="21"/>
      <c r="B64" s="242" t="str">
        <f>IF($A64&gt;0,VLOOKUP($A64,[2]ADICIONALES!$A$1:$C$200,2,FALSE),"")</f>
        <v/>
      </c>
      <c r="C64" s="242"/>
      <c r="D64" s="242"/>
      <c r="E64" s="243" t="str">
        <f>IF($A64&gt;0,VLOOKUP($A64,[2]ADICIONALES!$A$1:$C$200,3,FALSE),"")</f>
        <v/>
      </c>
      <c r="F64" s="243"/>
      <c r="G64" s="32"/>
      <c r="H64" s="121"/>
      <c r="I64" s="22" t="str">
        <f t="shared" si="0"/>
        <v/>
      </c>
    </row>
    <row r="65" spans="1:14" x14ac:dyDescent="0.3">
      <c r="A65" s="21"/>
      <c r="B65" s="242" t="str">
        <f>IF($A65&gt;0,VLOOKUP($A65,[2]ADICIONALES!$A$1:$C$200,2,FALSE),"")</f>
        <v/>
      </c>
      <c r="C65" s="242"/>
      <c r="D65" s="242"/>
      <c r="E65" s="243" t="str">
        <f>IF($A65&gt;0,VLOOKUP($A65,[2]ADICIONALES!$A$1:$C$200,3,FALSE),"")</f>
        <v/>
      </c>
      <c r="F65" s="243"/>
      <c r="G65" s="32"/>
      <c r="H65" s="121"/>
      <c r="I65" s="22" t="str">
        <f t="shared" si="0"/>
        <v/>
      </c>
    </row>
    <row r="66" spans="1:14" x14ac:dyDescent="0.3">
      <c r="A66" s="21"/>
      <c r="B66" s="242" t="str">
        <f>IF($A66&gt;0,VLOOKUP($A66,[2]ADICIONALES!$A$1:$C$200,2,FALSE),"")</f>
        <v/>
      </c>
      <c r="C66" s="242"/>
      <c r="D66" s="242"/>
      <c r="E66" s="243" t="str">
        <f>IF($A66&gt;0,VLOOKUP($A66,[2]ADICIONALES!$A$1:$C$200,3,FALSE),"")</f>
        <v/>
      </c>
      <c r="F66" s="243"/>
      <c r="G66" s="32"/>
      <c r="H66" s="121"/>
      <c r="I66" s="22" t="str">
        <f t="shared" si="0"/>
        <v/>
      </c>
    </row>
    <row r="67" spans="1:14" x14ac:dyDescent="0.3">
      <c r="A67" s="21"/>
      <c r="B67" s="242" t="str">
        <f>IF($A67&gt;0,VLOOKUP($A67,[2]ADICIONALES!$A$1:$C$200,2,FALSE),"")</f>
        <v/>
      </c>
      <c r="C67" s="242"/>
      <c r="D67" s="242"/>
      <c r="E67" s="243" t="str">
        <f>IF($A67&gt;0,VLOOKUP($A67,[2]ADICIONALES!$A$1:$C$200,3,FALSE),"")</f>
        <v/>
      </c>
      <c r="F67" s="243"/>
      <c r="G67" s="32"/>
      <c r="H67" s="121"/>
      <c r="I67" s="22" t="str">
        <f t="shared" si="0"/>
        <v/>
      </c>
    </row>
    <row r="68" spans="1:14" x14ac:dyDescent="0.3">
      <c r="A68" s="21"/>
      <c r="B68" s="242" t="str">
        <f>IF($A68&gt;0,VLOOKUP($A68,[2]ADICIONALES!$A$1:$C$200,2,FALSE),"")</f>
        <v/>
      </c>
      <c r="C68" s="242"/>
      <c r="D68" s="242"/>
      <c r="E68" s="243" t="str">
        <f>IF($A68&gt;0,VLOOKUP($A68,[2]ADICIONALES!$A$1:$C$200,3,FALSE),"")</f>
        <v/>
      </c>
      <c r="F68" s="243"/>
      <c r="G68" s="32"/>
      <c r="H68" s="121"/>
      <c r="I68" s="22" t="str">
        <f t="shared" si="0"/>
        <v/>
      </c>
    </row>
    <row r="69" spans="1:14" x14ac:dyDescent="0.3">
      <c r="A69" s="21"/>
      <c r="B69" s="242" t="str">
        <f>IF($A69&gt;0,VLOOKUP($A69,[2]ADICIONALES!$A$1:$C$200,2,FALSE),"")</f>
        <v/>
      </c>
      <c r="C69" s="242"/>
      <c r="D69" s="242"/>
      <c r="E69" s="243" t="str">
        <f>IF($A69&gt;0,VLOOKUP($A69,[2]ADICIONALES!$A$1:$C$200,3,FALSE),"")</f>
        <v/>
      </c>
      <c r="F69" s="243"/>
      <c r="G69" s="32"/>
      <c r="H69" s="121"/>
      <c r="I69" s="22" t="str">
        <f t="shared" si="0"/>
        <v/>
      </c>
    </row>
    <row r="70" spans="1:14" x14ac:dyDescent="0.3">
      <c r="A70" s="21"/>
      <c r="B70" s="242" t="str">
        <f>IF($A70&gt;0,VLOOKUP($A70,[2]ADICIONALES!$A$1:$C$200,2,FALSE),"")</f>
        <v/>
      </c>
      <c r="C70" s="242"/>
      <c r="D70" s="242"/>
      <c r="E70" s="243" t="str">
        <f>IF($A70&gt;0,VLOOKUP($A70,[2]ADICIONALES!$A$1:$C$200,3,FALSE),"")</f>
        <v/>
      </c>
      <c r="F70" s="243"/>
      <c r="G70" s="32"/>
      <c r="H70" s="121"/>
      <c r="I70" s="22" t="str">
        <f t="shared" si="0"/>
        <v/>
      </c>
    </row>
    <row r="71" spans="1:14" x14ac:dyDescent="0.3">
      <c r="A71" s="21"/>
      <c r="B71" s="242" t="str">
        <f>IF($A71&gt;0,VLOOKUP($A71,[2]ADICIONALES!$A$1:$C$200,2,FALSE),"")</f>
        <v/>
      </c>
      <c r="C71" s="242"/>
      <c r="D71" s="242"/>
      <c r="E71" s="243" t="str">
        <f>IF($A71&gt;0,VLOOKUP($A71,[2]ADICIONALES!$A$1:$C$200,3,FALSE),"")</f>
        <v/>
      </c>
      <c r="F71" s="243"/>
      <c r="G71" s="32"/>
      <c r="H71" s="121"/>
      <c r="I71" s="22" t="str">
        <f t="shared" si="0"/>
        <v/>
      </c>
    </row>
    <row r="72" spans="1:14" x14ac:dyDescent="0.3">
      <c r="A72" s="21"/>
      <c r="B72" s="242" t="str">
        <f>IF($A72&gt;0,VLOOKUP($A72,[2]ADICIONALES!$A$1:$C$200,2,FALSE),"")</f>
        <v/>
      </c>
      <c r="C72" s="242"/>
      <c r="D72" s="242"/>
      <c r="E72" s="243" t="str">
        <f>IF($A72&gt;0,VLOOKUP($A72,[2]ADICIONALES!$A$1:$C$200,3,FALSE),"")</f>
        <v/>
      </c>
      <c r="F72" s="243"/>
      <c r="G72" s="32"/>
      <c r="H72" s="121"/>
      <c r="I72" s="22" t="str">
        <f t="shared" si="0"/>
        <v/>
      </c>
    </row>
    <row r="73" spans="1:14" x14ac:dyDescent="0.3">
      <c r="A73" s="21"/>
      <c r="B73" s="242" t="str">
        <f>IF($A73&gt;0,VLOOKUP($A73,[2]ADICIONALES!$A$1:$C$200,2,FALSE),"")</f>
        <v/>
      </c>
      <c r="C73" s="242"/>
      <c r="D73" s="242"/>
      <c r="E73" s="243" t="str">
        <f>IF($A73&gt;0,VLOOKUP($A73,[2]ADICIONALES!$A$1:$C$200,3,FALSE),"")</f>
        <v/>
      </c>
      <c r="F73" s="243"/>
      <c r="G73" s="32"/>
      <c r="H73" s="121"/>
      <c r="I73" s="22" t="str">
        <f t="shared" si="0"/>
        <v/>
      </c>
    </row>
    <row r="74" spans="1:14" x14ac:dyDescent="0.3">
      <c r="A74" s="21"/>
      <c r="B74" s="242" t="str">
        <f>IF($A74&gt;0,VLOOKUP($A74,[2]ADICIONALES!$A$1:$C$200,2,FALSE),"")</f>
        <v/>
      </c>
      <c r="C74" s="242"/>
      <c r="D74" s="242"/>
      <c r="E74" s="243" t="str">
        <f>IF($A74&gt;0,VLOOKUP($A74,[2]ADICIONALES!$A$1:$C$200,3,FALSE),"")</f>
        <v/>
      </c>
      <c r="F74" s="243"/>
      <c r="G74" s="32"/>
      <c r="H74" s="121"/>
      <c r="I74" s="22" t="str">
        <f t="shared" si="0"/>
        <v/>
      </c>
    </row>
    <row r="75" spans="1:14" x14ac:dyDescent="0.3">
      <c r="A75" s="21"/>
      <c r="B75" s="242" t="str">
        <f>IF($A75&gt;0,VLOOKUP($A75,[2]ADICIONALES!$A$1:$C$200,2,FALSE),"")</f>
        <v/>
      </c>
      <c r="C75" s="242"/>
      <c r="D75" s="242"/>
      <c r="E75" s="243" t="str">
        <f>IF($A75&gt;0,VLOOKUP($A75,[2]ADICIONALES!$A$1:$C$200,3,FALSE),"")</f>
        <v/>
      </c>
      <c r="F75" s="243"/>
      <c r="G75" s="32"/>
      <c r="H75" s="121"/>
      <c r="I75" s="22" t="str">
        <f t="shared" si="0"/>
        <v/>
      </c>
    </row>
    <row r="76" spans="1:14" x14ac:dyDescent="0.3">
      <c r="A76" s="21"/>
      <c r="B76" s="242" t="str">
        <f>IF($A76&gt;0,VLOOKUP($A76,[2]ADICIONALES!$A$1:$C$200,2,FALSE),"")</f>
        <v/>
      </c>
      <c r="C76" s="242"/>
      <c r="D76" s="242"/>
      <c r="E76" s="243" t="str">
        <f>IF($A76&gt;0,VLOOKUP($A76,[2]ADICIONALES!$A$1:$C$200,3,FALSE),"")</f>
        <v/>
      </c>
      <c r="F76" s="243"/>
      <c r="G76" s="32"/>
      <c r="H76" s="121"/>
      <c r="I76" s="22" t="str">
        <f t="shared" si="0"/>
        <v/>
      </c>
    </row>
    <row r="77" spans="1:14" x14ac:dyDescent="0.3">
      <c r="A77" s="21"/>
      <c r="B77" s="242" t="str">
        <f>IF($A77&gt;0,VLOOKUP($A77,[2]ADICIONALES!$A$1:$C$200,2,FALSE),"")</f>
        <v/>
      </c>
      <c r="C77" s="242"/>
      <c r="D77" s="242"/>
      <c r="E77" s="243" t="str">
        <f>IF($A77&gt;0,VLOOKUP($A77,[2]ADICIONALES!$A$1:$C$200,3,FALSE),"")</f>
        <v/>
      </c>
      <c r="F77" s="243"/>
      <c r="G77" s="32"/>
      <c r="H77" s="121"/>
      <c r="I77" s="22" t="str">
        <f t="shared" si="0"/>
        <v/>
      </c>
    </row>
    <row r="78" spans="1:14" s="25" customFormat="1" x14ac:dyDescent="0.3">
      <c r="A78" s="21"/>
      <c r="B78" s="242" t="str">
        <f>IF($A78&gt;0,VLOOKUP($A78,[2]ADICIONALES!$A$1:$C$200,2,FALSE),"")</f>
        <v/>
      </c>
      <c r="C78" s="242"/>
      <c r="D78" s="242"/>
      <c r="E78" s="244"/>
      <c r="F78" s="244"/>
      <c r="G78" s="23"/>
      <c r="H78" s="121"/>
      <c r="I78" s="24"/>
    </row>
    <row r="79" spans="1:14" x14ac:dyDescent="0.3">
      <c r="E79" s="241"/>
      <c r="F79" s="241"/>
      <c r="G79" s="32"/>
      <c r="H79" s="121"/>
    </row>
    <row r="80" spans="1:14" s="8" customFormat="1" x14ac:dyDescent="0.3">
      <c r="A80" s="6"/>
      <c r="B80" s="6"/>
      <c r="C80" s="6"/>
      <c r="D80" s="6"/>
      <c r="E80" s="241"/>
      <c r="F80" s="241"/>
      <c r="G80" s="32"/>
      <c r="H80" s="121"/>
      <c r="J80" s="6"/>
      <c r="K80" s="6"/>
      <c r="L80" s="6"/>
      <c r="M80" s="6"/>
      <c r="N80" s="6"/>
    </row>
    <row r="81" spans="1:14" s="8" customFormat="1" x14ac:dyDescent="0.3">
      <c r="A81" s="6"/>
      <c r="B81" s="6"/>
      <c r="C81" s="6"/>
      <c r="D81" s="6"/>
      <c r="E81" s="241"/>
      <c r="F81" s="241"/>
      <c r="G81" s="32"/>
      <c r="H81" s="121"/>
      <c r="J81" s="6"/>
      <c r="K81" s="6"/>
      <c r="L81" s="6"/>
      <c r="M81" s="6"/>
      <c r="N81" s="6"/>
    </row>
    <row r="82" spans="1:14" s="8" customFormat="1" x14ac:dyDescent="0.3">
      <c r="A82" s="6"/>
      <c r="B82" s="6"/>
      <c r="C82" s="6"/>
      <c r="D82" s="6"/>
      <c r="E82" s="241"/>
      <c r="F82" s="241"/>
      <c r="G82" s="32"/>
      <c r="H82" s="121"/>
      <c r="J82" s="6"/>
      <c r="K82" s="6"/>
      <c r="L82" s="6"/>
      <c r="M82" s="6"/>
      <c r="N82" s="6"/>
    </row>
    <row r="83" spans="1:14" s="8" customFormat="1" x14ac:dyDescent="0.3">
      <c r="A83" s="6"/>
      <c r="B83" s="6"/>
      <c r="C83" s="6"/>
      <c r="D83" s="6"/>
      <c r="E83" s="241"/>
      <c r="F83" s="241"/>
      <c r="G83" s="32"/>
      <c r="H83" s="121"/>
      <c r="J83" s="6"/>
      <c r="K83" s="6"/>
      <c r="L83" s="6"/>
      <c r="M83" s="6"/>
      <c r="N83" s="6"/>
    </row>
    <row r="84" spans="1:14" s="8" customFormat="1" x14ac:dyDescent="0.3">
      <c r="A84" s="6"/>
      <c r="B84" s="6"/>
      <c r="C84" s="6"/>
      <c r="D84" s="6"/>
      <c r="E84" s="241"/>
      <c r="F84" s="241"/>
      <c r="G84" s="32"/>
      <c r="H84" s="121"/>
      <c r="J84" s="6"/>
      <c r="K84" s="6"/>
      <c r="L84" s="6"/>
      <c r="M84" s="6"/>
      <c r="N84" s="6"/>
    </row>
    <row r="85" spans="1:14" s="8" customFormat="1" x14ac:dyDescent="0.3">
      <c r="A85" s="6"/>
      <c r="B85" s="6"/>
      <c r="C85" s="6"/>
      <c r="D85" s="6"/>
      <c r="E85" s="241"/>
      <c r="F85" s="241"/>
      <c r="G85" s="32"/>
      <c r="H85" s="121"/>
      <c r="J85" s="6"/>
      <c r="K85" s="6"/>
      <c r="L85" s="6"/>
      <c r="M85" s="6"/>
      <c r="N85" s="6"/>
    </row>
    <row r="86" spans="1:14" s="8" customFormat="1" x14ac:dyDescent="0.3">
      <c r="A86" s="6"/>
      <c r="B86" s="6"/>
      <c r="C86" s="6"/>
      <c r="D86" s="6"/>
      <c r="E86" s="241"/>
      <c r="F86" s="241"/>
      <c r="G86" s="32"/>
      <c r="H86" s="121"/>
      <c r="J86" s="6"/>
      <c r="K86" s="6"/>
      <c r="L86" s="6"/>
      <c r="M86" s="6"/>
      <c r="N86" s="6"/>
    </row>
    <row r="87" spans="1:14" s="8" customFormat="1" x14ac:dyDescent="0.3">
      <c r="A87" s="6"/>
      <c r="B87" s="6"/>
      <c r="C87" s="6"/>
      <c r="D87" s="6"/>
      <c r="E87" s="241"/>
      <c r="F87" s="241"/>
      <c r="G87" s="32"/>
      <c r="H87" s="121"/>
      <c r="J87" s="6"/>
      <c r="K87" s="6"/>
      <c r="L87" s="6"/>
      <c r="M87" s="6"/>
      <c r="N87" s="6"/>
    </row>
    <row r="88" spans="1:14" s="8" customFormat="1" x14ac:dyDescent="0.3">
      <c r="A88" s="6"/>
      <c r="B88" s="6"/>
      <c r="C88" s="6"/>
      <c r="D88" s="6"/>
      <c r="E88" s="241"/>
      <c r="F88" s="241"/>
      <c r="G88" s="32"/>
      <c r="H88" s="121"/>
      <c r="J88" s="6"/>
      <c r="K88" s="6"/>
      <c r="L88" s="6"/>
      <c r="M88" s="6"/>
      <c r="N88" s="6"/>
    </row>
    <row r="89" spans="1:14" s="8" customFormat="1" x14ac:dyDescent="0.3">
      <c r="A89" s="6"/>
      <c r="B89" s="6"/>
      <c r="C89" s="6"/>
      <c r="D89" s="6"/>
      <c r="E89" s="241"/>
      <c r="F89" s="241"/>
      <c r="G89" s="32"/>
      <c r="H89" s="121"/>
      <c r="J89" s="6"/>
      <c r="K89" s="6"/>
      <c r="L89" s="6"/>
      <c r="M89" s="6"/>
      <c r="N89" s="6"/>
    </row>
    <row r="90" spans="1:14" s="8" customFormat="1" x14ac:dyDescent="0.3">
      <c r="A90" s="6"/>
      <c r="B90" s="6"/>
      <c r="C90" s="6"/>
      <c r="D90" s="6"/>
      <c r="E90" s="241"/>
      <c r="F90" s="241"/>
      <c r="G90" s="32"/>
      <c r="H90" s="121"/>
      <c r="J90" s="6"/>
      <c r="K90" s="6"/>
      <c r="L90" s="6"/>
      <c r="M90" s="6"/>
      <c r="N90" s="6"/>
    </row>
    <row r="91" spans="1:14" s="8" customFormat="1" x14ac:dyDescent="0.3">
      <c r="A91" s="6"/>
      <c r="B91" s="6"/>
      <c r="C91" s="6"/>
      <c r="D91" s="6"/>
      <c r="E91" s="241"/>
      <c r="F91" s="241"/>
      <c r="G91" s="32"/>
      <c r="H91" s="121"/>
      <c r="J91" s="6"/>
      <c r="K91" s="6"/>
      <c r="L91" s="6"/>
      <c r="M91" s="6"/>
      <c r="N91" s="6"/>
    </row>
    <row r="92" spans="1:14" s="8" customFormat="1" x14ac:dyDescent="0.3">
      <c r="A92" s="6"/>
      <c r="B92" s="6"/>
      <c r="C92" s="6"/>
      <c r="D92" s="6"/>
      <c r="E92" s="241"/>
      <c r="F92" s="241"/>
      <c r="G92" s="32"/>
      <c r="H92" s="121"/>
      <c r="J92" s="6"/>
      <c r="K92" s="6"/>
      <c r="L92" s="6"/>
      <c r="M92" s="6"/>
      <c r="N92" s="6"/>
    </row>
    <row r="93" spans="1:14" s="8" customFormat="1" x14ac:dyDescent="0.3">
      <c r="A93" s="6"/>
      <c r="B93" s="6"/>
      <c r="C93" s="6"/>
      <c r="D93" s="6"/>
      <c r="E93" s="241"/>
      <c r="F93" s="241"/>
      <c r="G93" s="32"/>
      <c r="H93" s="121"/>
      <c r="J93" s="6"/>
      <c r="K93" s="6"/>
      <c r="L93" s="6"/>
      <c r="M93" s="6"/>
      <c r="N93" s="6"/>
    </row>
    <row r="94" spans="1:14" s="8" customFormat="1" x14ac:dyDescent="0.3">
      <c r="A94" s="6"/>
      <c r="B94" s="6"/>
      <c r="C94" s="6"/>
      <c r="D94" s="6"/>
      <c r="E94" s="241"/>
      <c r="F94" s="241"/>
      <c r="G94" s="32"/>
      <c r="H94" s="121"/>
      <c r="J94" s="6"/>
      <c r="K94" s="6"/>
      <c r="L94" s="6"/>
      <c r="M94" s="6"/>
      <c r="N94" s="6"/>
    </row>
    <row r="95" spans="1:14" s="8" customFormat="1" x14ac:dyDescent="0.3">
      <c r="A95" s="6"/>
      <c r="B95" s="6"/>
      <c r="C95" s="6"/>
      <c r="D95" s="6"/>
      <c r="E95" s="241"/>
      <c r="F95" s="241"/>
      <c r="G95" s="32"/>
      <c r="H95" s="121"/>
      <c r="J95" s="6"/>
      <c r="K95" s="6"/>
      <c r="L95" s="6"/>
      <c r="M95" s="6"/>
      <c r="N95" s="6"/>
    </row>
    <row r="96" spans="1:14" s="8" customFormat="1" x14ac:dyDescent="0.3">
      <c r="A96" s="6"/>
      <c r="B96" s="6"/>
      <c r="C96" s="6"/>
      <c r="D96" s="6"/>
      <c r="E96" s="241"/>
      <c r="F96" s="241"/>
      <c r="G96" s="32"/>
      <c r="H96" s="121"/>
      <c r="J96" s="6"/>
      <c r="K96" s="6"/>
      <c r="L96" s="6"/>
      <c r="M96" s="6"/>
      <c r="N96" s="6"/>
    </row>
    <row r="97" spans="1:14" s="8" customFormat="1" x14ac:dyDescent="0.3">
      <c r="A97" s="6"/>
      <c r="B97" s="6"/>
      <c r="C97" s="6"/>
      <c r="D97" s="6"/>
      <c r="E97" s="241"/>
      <c r="F97" s="241"/>
      <c r="G97" s="32"/>
      <c r="H97" s="121"/>
      <c r="J97" s="6"/>
      <c r="K97" s="6"/>
      <c r="L97" s="6"/>
      <c r="M97" s="6"/>
      <c r="N97" s="6"/>
    </row>
    <row r="98" spans="1:14" s="8" customFormat="1" x14ac:dyDescent="0.3">
      <c r="A98" s="6"/>
      <c r="B98" s="6"/>
      <c r="C98" s="6"/>
      <c r="D98" s="6"/>
      <c r="E98" s="241"/>
      <c r="F98" s="241"/>
      <c r="G98" s="32"/>
      <c r="H98" s="121"/>
      <c r="J98" s="6"/>
      <c r="K98" s="6"/>
      <c r="L98" s="6"/>
      <c r="M98" s="6"/>
      <c r="N98" s="6"/>
    </row>
    <row r="99" spans="1:14" s="8" customFormat="1" x14ac:dyDescent="0.3">
      <c r="A99" s="6"/>
      <c r="B99" s="6"/>
      <c r="C99" s="6"/>
      <c r="D99" s="6"/>
      <c r="E99" s="241"/>
      <c r="F99" s="241"/>
      <c r="G99" s="32"/>
      <c r="H99" s="121"/>
      <c r="J99" s="6"/>
      <c r="K99" s="6"/>
      <c r="L99" s="6"/>
      <c r="M99" s="6"/>
      <c r="N99" s="6"/>
    </row>
    <row r="100" spans="1:14" s="8" customFormat="1" x14ac:dyDescent="0.3">
      <c r="A100" s="6"/>
      <c r="B100" s="6"/>
      <c r="C100" s="6"/>
      <c r="D100" s="6"/>
      <c r="E100" s="241"/>
      <c r="F100" s="241"/>
      <c r="G100" s="32"/>
      <c r="H100" s="121"/>
      <c r="J100" s="6"/>
      <c r="K100" s="6"/>
      <c r="L100" s="6"/>
      <c r="M100" s="6"/>
      <c r="N100" s="6"/>
    </row>
    <row r="101" spans="1:14" s="8" customFormat="1" x14ac:dyDescent="0.3">
      <c r="A101" s="6"/>
      <c r="B101" s="6"/>
      <c r="C101" s="6"/>
      <c r="D101" s="6"/>
      <c r="E101" s="241"/>
      <c r="F101" s="241"/>
      <c r="G101" s="32"/>
      <c r="H101" s="121"/>
      <c r="J101" s="6"/>
      <c r="K101" s="6"/>
      <c r="L101" s="6"/>
      <c r="M101" s="6"/>
      <c r="N101" s="6"/>
    </row>
    <row r="102" spans="1:14" s="8" customFormat="1" x14ac:dyDescent="0.3">
      <c r="A102" s="6"/>
      <c r="B102" s="6"/>
      <c r="C102" s="6"/>
      <c r="D102" s="6"/>
      <c r="E102" s="241"/>
      <c r="F102" s="241"/>
      <c r="G102" s="32"/>
      <c r="H102" s="121"/>
      <c r="J102" s="6"/>
      <c r="K102" s="6"/>
      <c r="L102" s="6"/>
      <c r="M102" s="6"/>
      <c r="N102" s="6"/>
    </row>
    <row r="103" spans="1:14" s="8" customFormat="1" x14ac:dyDescent="0.3">
      <c r="A103" s="6"/>
      <c r="B103" s="6"/>
      <c r="C103" s="6"/>
      <c r="D103" s="6"/>
      <c r="E103" s="241"/>
      <c r="F103" s="241"/>
      <c r="G103" s="32"/>
      <c r="H103" s="121"/>
      <c r="J103" s="6"/>
      <c r="K103" s="6"/>
      <c r="L103" s="6"/>
      <c r="M103" s="6"/>
      <c r="N103" s="6"/>
    </row>
    <row r="104" spans="1:14" s="8" customFormat="1" x14ac:dyDescent="0.3">
      <c r="A104" s="6"/>
      <c r="B104" s="6"/>
      <c r="C104" s="6"/>
      <c r="D104" s="6"/>
      <c r="E104" s="241"/>
      <c r="F104" s="241"/>
      <c r="G104" s="32"/>
      <c r="H104" s="121"/>
      <c r="J104" s="6"/>
      <c r="K104" s="6"/>
      <c r="L104" s="6"/>
      <c r="M104" s="6"/>
      <c r="N104" s="6"/>
    </row>
    <row r="105" spans="1:14" s="8" customFormat="1" x14ac:dyDescent="0.3">
      <c r="A105" s="6"/>
      <c r="B105" s="6"/>
      <c r="C105" s="6"/>
      <c r="D105" s="6"/>
      <c r="E105" s="241"/>
      <c r="F105" s="241"/>
      <c r="G105" s="32"/>
      <c r="H105" s="121"/>
      <c r="J105" s="6"/>
      <c r="K105" s="6"/>
      <c r="L105" s="6"/>
      <c r="M105" s="6"/>
      <c r="N105" s="6"/>
    </row>
    <row r="106" spans="1:14" s="8" customFormat="1" x14ac:dyDescent="0.3">
      <c r="A106" s="6"/>
      <c r="B106" s="6"/>
      <c r="C106" s="6"/>
      <c r="D106" s="6"/>
      <c r="E106" s="241"/>
      <c r="F106" s="241"/>
      <c r="G106" s="32"/>
      <c r="H106" s="121"/>
      <c r="J106" s="6"/>
      <c r="K106" s="6"/>
      <c r="L106" s="6"/>
      <c r="M106" s="6"/>
      <c r="N106" s="6"/>
    </row>
    <row r="107" spans="1:14" s="8" customFormat="1" x14ac:dyDescent="0.3">
      <c r="A107" s="6"/>
      <c r="B107" s="6"/>
      <c r="C107" s="6"/>
      <c r="D107" s="6"/>
      <c r="E107" s="241"/>
      <c r="F107" s="241"/>
      <c r="G107" s="32"/>
      <c r="H107" s="121"/>
      <c r="J107" s="6"/>
      <c r="K107" s="6"/>
      <c r="L107" s="6"/>
      <c r="M107" s="6"/>
      <c r="N107" s="6"/>
    </row>
    <row r="108" spans="1:14" s="8" customFormat="1" x14ac:dyDescent="0.3">
      <c r="A108" s="6"/>
      <c r="B108" s="6"/>
      <c r="C108" s="6"/>
      <c r="D108" s="6"/>
      <c r="E108" s="241"/>
      <c r="F108" s="241"/>
      <c r="G108" s="32"/>
      <c r="H108" s="121"/>
      <c r="J108" s="6"/>
      <c r="K108" s="6"/>
      <c r="L108" s="6"/>
      <c r="M108" s="6"/>
      <c r="N108" s="6"/>
    </row>
    <row r="109" spans="1:14" s="8" customFormat="1" x14ac:dyDescent="0.3">
      <c r="A109" s="6"/>
      <c r="B109" s="6"/>
      <c r="C109" s="6"/>
      <c r="D109" s="6"/>
      <c r="E109" s="241"/>
      <c r="F109" s="241"/>
      <c r="G109" s="32"/>
      <c r="H109" s="121"/>
      <c r="J109" s="6"/>
      <c r="K109" s="6"/>
      <c r="L109" s="6"/>
      <c r="M109" s="6"/>
      <c r="N109" s="6"/>
    </row>
    <row r="110" spans="1:14" s="8" customFormat="1" x14ac:dyDescent="0.3">
      <c r="A110" s="6"/>
      <c r="B110" s="6"/>
      <c r="C110" s="6"/>
      <c r="D110" s="6"/>
      <c r="E110" s="241"/>
      <c r="F110" s="241"/>
      <c r="G110" s="32"/>
      <c r="H110" s="121"/>
      <c r="J110" s="6"/>
      <c r="K110" s="6"/>
      <c r="L110" s="6"/>
      <c r="M110" s="6"/>
      <c r="N110" s="6"/>
    </row>
    <row r="111" spans="1:14" s="8" customFormat="1" x14ac:dyDescent="0.3">
      <c r="A111" s="6"/>
      <c r="B111" s="6"/>
      <c r="C111" s="6"/>
      <c r="D111" s="6"/>
      <c r="E111" s="241"/>
      <c r="F111" s="241"/>
      <c r="G111" s="32"/>
      <c r="H111" s="121"/>
      <c r="J111" s="6"/>
      <c r="K111" s="6"/>
      <c r="L111" s="6"/>
      <c r="M111" s="6"/>
      <c r="N111" s="6"/>
    </row>
    <row r="112" spans="1:14" s="8" customFormat="1" x14ac:dyDescent="0.3">
      <c r="A112" s="6"/>
      <c r="B112" s="6"/>
      <c r="C112" s="6"/>
      <c r="D112" s="6"/>
      <c r="E112" s="241"/>
      <c r="F112" s="241"/>
      <c r="G112" s="32"/>
      <c r="H112" s="121"/>
      <c r="J112" s="6"/>
      <c r="K112" s="6"/>
      <c r="L112" s="6"/>
      <c r="M112" s="6"/>
      <c r="N112" s="6"/>
    </row>
    <row r="113" spans="1:14" s="8" customFormat="1" x14ac:dyDescent="0.3">
      <c r="A113" s="6"/>
      <c r="B113" s="6"/>
      <c r="C113" s="6"/>
      <c r="D113" s="6"/>
      <c r="E113" s="241"/>
      <c r="F113" s="241"/>
      <c r="G113" s="32"/>
      <c r="H113" s="121"/>
      <c r="J113" s="6"/>
      <c r="K113" s="6"/>
      <c r="L113" s="6"/>
      <c r="M113" s="6"/>
      <c r="N113" s="6"/>
    </row>
    <row r="114" spans="1:14" s="8" customFormat="1" x14ac:dyDescent="0.3">
      <c r="A114" s="6"/>
      <c r="B114" s="6"/>
      <c r="C114" s="6"/>
      <c r="D114" s="6"/>
      <c r="E114" s="241"/>
      <c r="F114" s="241"/>
      <c r="G114" s="32"/>
      <c r="H114" s="121"/>
      <c r="J114" s="6"/>
      <c r="K114" s="6"/>
      <c r="L114" s="6"/>
      <c r="M114" s="6"/>
      <c r="N114" s="6"/>
    </row>
    <row r="115" spans="1:14" s="8" customFormat="1" x14ac:dyDescent="0.3">
      <c r="A115" s="6"/>
      <c r="B115" s="6"/>
      <c r="C115" s="6"/>
      <c r="D115" s="6"/>
      <c r="E115" s="241"/>
      <c r="F115" s="241"/>
      <c r="G115" s="32"/>
      <c r="H115" s="121"/>
      <c r="J115" s="6"/>
      <c r="K115" s="6"/>
      <c r="L115" s="6"/>
      <c r="M115" s="6"/>
      <c r="N115" s="6"/>
    </row>
    <row r="116" spans="1:14" s="8" customFormat="1" x14ac:dyDescent="0.3">
      <c r="A116" s="6"/>
      <c r="B116" s="6"/>
      <c r="C116" s="6"/>
      <c r="D116" s="6"/>
      <c r="E116" s="241"/>
      <c r="F116" s="241"/>
      <c r="G116" s="32"/>
      <c r="H116" s="121"/>
      <c r="J116" s="6"/>
      <c r="K116" s="6"/>
      <c r="L116" s="6"/>
      <c r="M116" s="6"/>
      <c r="N116" s="6"/>
    </row>
    <row r="117" spans="1:14" s="8" customFormat="1" x14ac:dyDescent="0.3">
      <c r="A117" s="6"/>
      <c r="B117" s="6"/>
      <c r="C117" s="6"/>
      <c r="D117" s="6"/>
      <c r="E117" s="241"/>
      <c r="F117" s="241"/>
      <c r="G117" s="32"/>
      <c r="H117" s="121"/>
      <c r="J117" s="6"/>
      <c r="K117" s="6"/>
      <c r="L117" s="6"/>
      <c r="M117" s="6"/>
      <c r="N117" s="6"/>
    </row>
    <row r="118" spans="1:14" s="8" customFormat="1" x14ac:dyDescent="0.3">
      <c r="A118" s="6"/>
      <c r="B118" s="6"/>
      <c r="C118" s="6"/>
      <c r="D118" s="6"/>
      <c r="E118" s="241"/>
      <c r="F118" s="241"/>
      <c r="G118" s="32"/>
      <c r="H118" s="121"/>
      <c r="J118" s="6"/>
      <c r="K118" s="6"/>
      <c r="L118" s="6"/>
      <c r="M118" s="6"/>
      <c r="N118" s="6"/>
    </row>
    <row r="119" spans="1:14" s="8" customFormat="1" x14ac:dyDescent="0.3">
      <c r="A119" s="6"/>
      <c r="B119" s="6"/>
      <c r="C119" s="6"/>
      <c r="D119" s="6"/>
      <c r="E119" s="241"/>
      <c r="F119" s="241"/>
      <c r="G119" s="32"/>
      <c r="H119" s="121"/>
      <c r="J119" s="6"/>
      <c r="K119" s="6"/>
      <c r="L119" s="6"/>
      <c r="M119" s="6"/>
      <c r="N119" s="6"/>
    </row>
    <row r="120" spans="1:14" s="8" customFormat="1" x14ac:dyDescent="0.3">
      <c r="A120" s="6"/>
      <c r="B120" s="6"/>
      <c r="C120" s="6"/>
      <c r="D120" s="6"/>
      <c r="E120" s="241"/>
      <c r="F120" s="241"/>
      <c r="G120" s="32"/>
      <c r="H120" s="121"/>
      <c r="J120" s="6"/>
      <c r="K120" s="6"/>
      <c r="L120" s="6"/>
      <c r="M120" s="6"/>
      <c r="N120" s="6"/>
    </row>
    <row r="121" spans="1:14" s="8" customFormat="1" x14ac:dyDescent="0.3">
      <c r="A121" s="6"/>
      <c r="B121" s="6"/>
      <c r="C121" s="6"/>
      <c r="D121" s="6"/>
      <c r="E121" s="241"/>
      <c r="F121" s="241"/>
      <c r="G121" s="32"/>
      <c r="H121" s="121"/>
      <c r="J121" s="6"/>
      <c r="K121" s="6"/>
      <c r="L121" s="6"/>
      <c r="M121" s="6"/>
      <c r="N121" s="6"/>
    </row>
    <row r="122" spans="1:14" s="8" customFormat="1" x14ac:dyDescent="0.3">
      <c r="A122" s="6"/>
      <c r="B122" s="6"/>
      <c r="C122" s="6"/>
      <c r="D122" s="6"/>
      <c r="E122" s="241"/>
      <c r="F122" s="241"/>
      <c r="G122" s="32"/>
      <c r="H122" s="121"/>
      <c r="J122" s="6"/>
      <c r="K122" s="6"/>
      <c r="L122" s="6"/>
      <c r="M122" s="6"/>
      <c r="N122" s="6"/>
    </row>
    <row r="123" spans="1:14" s="8" customFormat="1" x14ac:dyDescent="0.3">
      <c r="A123" s="6"/>
      <c r="B123" s="6"/>
      <c r="C123" s="6"/>
      <c r="D123" s="6"/>
      <c r="E123" s="241"/>
      <c r="F123" s="241"/>
      <c r="G123" s="32"/>
      <c r="H123" s="121"/>
      <c r="J123" s="6"/>
      <c r="K123" s="6"/>
      <c r="L123" s="6"/>
      <c r="M123" s="6"/>
      <c r="N123" s="6"/>
    </row>
    <row r="124" spans="1:14" s="8" customFormat="1" x14ac:dyDescent="0.3">
      <c r="A124" s="6"/>
      <c r="B124" s="6"/>
      <c r="C124" s="6"/>
      <c r="D124" s="6"/>
      <c r="E124" s="241"/>
      <c r="F124" s="241"/>
      <c r="G124" s="32"/>
      <c r="H124" s="121"/>
      <c r="J124" s="6"/>
      <c r="K124" s="6"/>
      <c r="L124" s="6"/>
      <c r="M124" s="6"/>
      <c r="N124" s="6"/>
    </row>
    <row r="125" spans="1:14" s="8" customFormat="1" x14ac:dyDescent="0.3">
      <c r="A125" s="6"/>
      <c r="B125" s="6"/>
      <c r="C125" s="6"/>
      <c r="D125" s="6"/>
      <c r="E125" s="241"/>
      <c r="F125" s="241"/>
      <c r="G125" s="32"/>
      <c r="H125" s="121"/>
      <c r="J125" s="6"/>
      <c r="K125" s="6"/>
      <c r="L125" s="6"/>
      <c r="M125" s="6"/>
      <c r="N125" s="6"/>
    </row>
    <row r="126" spans="1:14" s="8" customFormat="1" x14ac:dyDescent="0.3">
      <c r="A126" s="6"/>
      <c r="B126" s="6"/>
      <c r="C126" s="6"/>
      <c r="D126" s="6"/>
      <c r="E126" s="241"/>
      <c r="F126" s="241"/>
      <c r="G126" s="32"/>
      <c r="H126" s="121"/>
      <c r="J126" s="6"/>
      <c r="K126" s="6"/>
      <c r="L126" s="6"/>
      <c r="M126" s="6"/>
      <c r="N126" s="6"/>
    </row>
    <row r="127" spans="1:14" s="8" customFormat="1" x14ac:dyDescent="0.3">
      <c r="A127" s="6"/>
      <c r="B127" s="6"/>
      <c r="C127" s="6"/>
      <c r="D127" s="6"/>
      <c r="E127" s="241"/>
      <c r="F127" s="241"/>
      <c r="G127" s="32"/>
      <c r="H127" s="121"/>
      <c r="J127" s="6"/>
      <c r="K127" s="6"/>
      <c r="L127" s="6"/>
      <c r="M127" s="6"/>
      <c r="N127" s="6"/>
    </row>
    <row r="128" spans="1:14" s="8" customFormat="1" x14ac:dyDescent="0.3">
      <c r="A128" s="6"/>
      <c r="B128" s="6"/>
      <c r="C128" s="6"/>
      <c r="D128" s="6"/>
      <c r="E128" s="241"/>
      <c r="F128" s="241"/>
      <c r="G128" s="32"/>
      <c r="H128" s="121"/>
      <c r="J128" s="6"/>
      <c r="K128" s="6"/>
      <c r="L128" s="6"/>
      <c r="M128" s="6"/>
      <c r="N128" s="6"/>
    </row>
    <row r="129" spans="1:14" s="8" customFormat="1" x14ac:dyDescent="0.3">
      <c r="A129" s="6"/>
      <c r="B129" s="6"/>
      <c r="C129" s="6"/>
      <c r="D129" s="6"/>
      <c r="E129" s="241"/>
      <c r="F129" s="241"/>
      <c r="G129" s="32"/>
      <c r="H129" s="121"/>
      <c r="J129" s="6"/>
      <c r="K129" s="6"/>
      <c r="L129" s="6"/>
      <c r="M129" s="6"/>
      <c r="N129" s="6"/>
    </row>
    <row r="130" spans="1:14" s="8" customFormat="1" x14ac:dyDescent="0.3">
      <c r="A130" s="6"/>
      <c r="B130" s="6"/>
      <c r="C130" s="6"/>
      <c r="D130" s="6"/>
      <c r="E130" s="241"/>
      <c r="F130" s="241"/>
      <c r="G130" s="32"/>
      <c r="H130" s="121"/>
      <c r="J130" s="6"/>
      <c r="K130" s="6"/>
      <c r="L130" s="6"/>
      <c r="M130" s="6"/>
      <c r="N130" s="6"/>
    </row>
    <row r="131" spans="1:14" s="8" customFormat="1" x14ac:dyDescent="0.3">
      <c r="A131" s="6"/>
      <c r="B131" s="6"/>
      <c r="C131" s="6"/>
      <c r="D131" s="6"/>
      <c r="E131" s="241"/>
      <c r="F131" s="241"/>
      <c r="G131" s="32"/>
      <c r="H131" s="121"/>
      <c r="J131" s="6"/>
      <c r="K131" s="6"/>
      <c r="L131" s="6"/>
      <c r="M131" s="6"/>
      <c r="N131" s="6"/>
    </row>
    <row r="132" spans="1:14" s="8" customFormat="1" x14ac:dyDescent="0.3">
      <c r="A132" s="6"/>
      <c r="B132" s="6"/>
      <c r="C132" s="6"/>
      <c r="D132" s="6"/>
      <c r="E132" s="241"/>
      <c r="F132" s="241"/>
      <c r="G132" s="32"/>
      <c r="H132" s="121"/>
      <c r="J132" s="6"/>
      <c r="K132" s="6"/>
      <c r="L132" s="6"/>
      <c r="M132" s="6"/>
      <c r="N132" s="6"/>
    </row>
    <row r="133" spans="1:14" s="8" customFormat="1" x14ac:dyDescent="0.3">
      <c r="A133" s="6"/>
      <c r="B133" s="6"/>
      <c r="C133" s="6"/>
      <c r="D133" s="6"/>
      <c r="E133" s="241"/>
      <c r="F133" s="241"/>
      <c r="G133" s="32"/>
      <c r="H133" s="121"/>
      <c r="J133" s="6"/>
      <c r="K133" s="6"/>
      <c r="L133" s="6"/>
      <c r="M133" s="6"/>
      <c r="N133" s="6"/>
    </row>
    <row r="134" spans="1:14" s="8" customFormat="1" x14ac:dyDescent="0.3">
      <c r="A134" s="6"/>
      <c r="B134" s="6"/>
      <c r="C134" s="6"/>
      <c r="D134" s="6"/>
      <c r="E134" s="241"/>
      <c r="F134" s="241"/>
      <c r="G134" s="32"/>
      <c r="H134" s="121"/>
      <c r="J134" s="6"/>
      <c r="K134" s="6"/>
      <c r="L134" s="6"/>
      <c r="M134" s="6"/>
      <c r="N134" s="6"/>
    </row>
    <row r="135" spans="1:14" s="8" customFormat="1" x14ac:dyDescent="0.3">
      <c r="A135" s="6"/>
      <c r="B135" s="6"/>
      <c r="C135" s="6"/>
      <c r="D135" s="6"/>
      <c r="E135" s="241"/>
      <c r="F135" s="241"/>
      <c r="G135" s="32"/>
      <c r="H135" s="121"/>
      <c r="J135" s="6"/>
      <c r="K135" s="6"/>
      <c r="L135" s="6"/>
      <c r="M135" s="6"/>
      <c r="N135" s="6"/>
    </row>
    <row r="136" spans="1:14" s="8" customFormat="1" x14ac:dyDescent="0.3">
      <c r="A136" s="6"/>
      <c r="B136" s="6"/>
      <c r="C136" s="6"/>
      <c r="D136" s="6"/>
      <c r="E136" s="241"/>
      <c r="F136" s="241"/>
      <c r="G136" s="32"/>
      <c r="H136" s="121"/>
      <c r="J136" s="6"/>
      <c r="K136" s="6"/>
      <c r="L136" s="6"/>
      <c r="M136" s="6"/>
      <c r="N136" s="6"/>
    </row>
    <row r="137" spans="1:14" s="8" customFormat="1" x14ac:dyDescent="0.3">
      <c r="A137" s="6"/>
      <c r="B137" s="6"/>
      <c r="C137" s="6"/>
      <c r="D137" s="6"/>
      <c r="E137" s="241"/>
      <c r="F137" s="241"/>
      <c r="G137" s="32"/>
      <c r="H137" s="121"/>
      <c r="J137" s="6"/>
      <c r="K137" s="6"/>
      <c r="L137" s="6"/>
      <c r="M137" s="6"/>
      <c r="N137" s="6"/>
    </row>
    <row r="138" spans="1:14" s="8" customFormat="1" x14ac:dyDescent="0.3">
      <c r="A138" s="6"/>
      <c r="B138" s="6"/>
      <c r="C138" s="6"/>
      <c r="D138" s="6"/>
      <c r="E138" s="241"/>
      <c r="F138" s="241"/>
      <c r="G138" s="32"/>
      <c r="H138" s="121"/>
      <c r="J138" s="6"/>
      <c r="K138" s="6"/>
      <c r="L138" s="6"/>
      <c r="M138" s="6"/>
      <c r="N138" s="6"/>
    </row>
    <row r="139" spans="1:14" s="8" customFormat="1" x14ac:dyDescent="0.3">
      <c r="A139" s="6"/>
      <c r="B139" s="6"/>
      <c r="C139" s="6"/>
      <c r="D139" s="6"/>
      <c r="E139" s="241"/>
      <c r="F139" s="241"/>
      <c r="G139" s="32"/>
      <c r="H139" s="121"/>
      <c r="J139" s="6"/>
      <c r="K139" s="6"/>
      <c r="L139" s="6"/>
      <c r="M139" s="6"/>
      <c r="N139" s="6"/>
    </row>
    <row r="140" spans="1:14" s="8" customFormat="1" x14ac:dyDescent="0.3">
      <c r="A140" s="6"/>
      <c r="B140" s="6"/>
      <c r="C140" s="6"/>
      <c r="D140" s="6"/>
      <c r="E140" s="241"/>
      <c r="F140" s="241"/>
      <c r="G140" s="32"/>
      <c r="H140" s="121"/>
      <c r="J140" s="6"/>
      <c r="K140" s="6"/>
      <c r="L140" s="6"/>
      <c r="M140" s="6"/>
      <c r="N140" s="6"/>
    </row>
    <row r="141" spans="1:14" s="8" customFormat="1" x14ac:dyDescent="0.3">
      <c r="A141" s="6"/>
      <c r="B141" s="6"/>
      <c r="C141" s="6"/>
      <c r="D141" s="6"/>
      <c r="E141" s="241"/>
      <c r="F141" s="241"/>
      <c r="G141" s="32"/>
      <c r="H141" s="121"/>
      <c r="J141" s="6"/>
      <c r="K141" s="6"/>
      <c r="L141" s="6"/>
      <c r="M141" s="6"/>
      <c r="N141" s="6"/>
    </row>
    <row r="142" spans="1:14" s="8" customFormat="1" x14ac:dyDescent="0.3">
      <c r="A142" s="6"/>
      <c r="B142" s="6"/>
      <c r="C142" s="6"/>
      <c r="D142" s="6"/>
      <c r="E142" s="241"/>
      <c r="F142" s="241"/>
      <c r="G142" s="32"/>
      <c r="H142" s="121"/>
      <c r="J142" s="6"/>
      <c r="K142" s="6"/>
      <c r="L142" s="6"/>
      <c r="M142" s="6"/>
      <c r="N142" s="6"/>
    </row>
    <row r="143" spans="1:14" s="8" customFormat="1" x14ac:dyDescent="0.3">
      <c r="A143" s="6"/>
      <c r="B143" s="6"/>
      <c r="C143" s="6"/>
      <c r="D143" s="6"/>
      <c r="E143" s="241"/>
      <c r="F143" s="241"/>
      <c r="G143" s="32"/>
      <c r="H143" s="121"/>
      <c r="J143" s="6"/>
      <c r="K143" s="6"/>
      <c r="L143" s="6"/>
      <c r="M143" s="6"/>
      <c r="N143" s="6"/>
    </row>
    <row r="144" spans="1:14" s="8" customFormat="1" x14ac:dyDescent="0.3">
      <c r="A144" s="6"/>
      <c r="B144" s="6"/>
      <c r="C144" s="6"/>
      <c r="D144" s="6"/>
      <c r="E144" s="241"/>
      <c r="F144" s="241"/>
      <c r="G144" s="32"/>
      <c r="H144" s="121"/>
      <c r="J144" s="6"/>
      <c r="K144" s="6"/>
      <c r="L144" s="6"/>
      <c r="M144" s="6"/>
      <c r="N144" s="6"/>
    </row>
    <row r="145" spans="1:14" s="8" customFormat="1" x14ac:dyDescent="0.3">
      <c r="A145" s="6"/>
      <c r="B145" s="6"/>
      <c r="C145" s="6"/>
      <c r="D145" s="6"/>
      <c r="E145" s="241"/>
      <c r="F145" s="241"/>
      <c r="G145" s="32"/>
      <c r="H145" s="121"/>
      <c r="J145" s="6"/>
      <c r="K145" s="6"/>
      <c r="L145" s="6"/>
      <c r="M145" s="6"/>
      <c r="N145" s="6"/>
    </row>
    <row r="146" spans="1:14" s="8" customFormat="1" x14ac:dyDescent="0.3">
      <c r="A146" s="6"/>
      <c r="B146" s="6"/>
      <c r="C146" s="6"/>
      <c r="D146" s="6"/>
      <c r="E146" s="241"/>
      <c r="F146" s="241"/>
      <c r="G146" s="32"/>
      <c r="H146" s="121"/>
      <c r="J146" s="6"/>
      <c r="K146" s="6"/>
      <c r="L146" s="6"/>
      <c r="M146" s="6"/>
      <c r="N146" s="6"/>
    </row>
    <row r="147" spans="1:14" s="8" customFormat="1" x14ac:dyDescent="0.3">
      <c r="A147" s="6"/>
      <c r="B147" s="6"/>
      <c r="C147" s="6"/>
      <c r="D147" s="6"/>
      <c r="E147" s="241"/>
      <c r="F147" s="241"/>
      <c r="G147" s="32"/>
      <c r="H147" s="121"/>
      <c r="J147" s="6"/>
      <c r="K147" s="6"/>
      <c r="L147" s="6"/>
      <c r="M147" s="6"/>
      <c r="N147" s="6"/>
    </row>
    <row r="148" spans="1:14" s="8" customFormat="1" x14ac:dyDescent="0.3">
      <c r="A148" s="6"/>
      <c r="B148" s="6"/>
      <c r="C148" s="6"/>
      <c r="D148" s="6"/>
      <c r="E148" s="241"/>
      <c r="F148" s="241"/>
      <c r="G148" s="32"/>
      <c r="H148" s="121"/>
      <c r="J148" s="6"/>
      <c r="K148" s="6"/>
      <c r="L148" s="6"/>
      <c r="M148" s="6"/>
      <c r="N148" s="6"/>
    </row>
    <row r="149" spans="1:14" s="8" customFormat="1" x14ac:dyDescent="0.3">
      <c r="A149" s="6"/>
      <c r="B149" s="6"/>
      <c r="C149" s="6"/>
      <c r="D149" s="6"/>
      <c r="E149" s="241"/>
      <c r="F149" s="241"/>
      <c r="G149" s="32"/>
      <c r="H149" s="121"/>
      <c r="J149" s="6"/>
      <c r="K149" s="6"/>
      <c r="L149" s="6"/>
      <c r="M149" s="6"/>
      <c r="N149" s="6"/>
    </row>
    <row r="150" spans="1:14" s="8" customFormat="1" x14ac:dyDescent="0.3">
      <c r="A150" s="6"/>
      <c r="B150" s="6"/>
      <c r="C150" s="6"/>
      <c r="D150" s="6"/>
      <c r="E150" s="241"/>
      <c r="F150" s="241"/>
      <c r="G150" s="32"/>
      <c r="H150" s="121"/>
      <c r="J150" s="6"/>
      <c r="K150" s="6"/>
      <c r="L150" s="6"/>
      <c r="M150" s="6"/>
      <c r="N150" s="6"/>
    </row>
    <row r="151" spans="1:14" s="8" customFormat="1" x14ac:dyDescent="0.3">
      <c r="A151" s="6"/>
      <c r="B151" s="6"/>
      <c r="C151" s="6"/>
      <c r="D151" s="6"/>
      <c r="E151" s="241"/>
      <c r="F151" s="241"/>
      <c r="G151" s="32"/>
      <c r="H151" s="121"/>
      <c r="J151" s="6"/>
      <c r="K151" s="6"/>
      <c r="L151" s="6"/>
      <c r="M151" s="6"/>
      <c r="N151" s="6"/>
    </row>
    <row r="152" spans="1:14" s="8" customFormat="1" x14ac:dyDescent="0.3">
      <c r="A152" s="6"/>
      <c r="B152" s="6"/>
      <c r="C152" s="6"/>
      <c r="D152" s="6"/>
      <c r="E152" s="241"/>
      <c r="F152" s="241"/>
      <c r="G152" s="32"/>
      <c r="H152" s="121"/>
      <c r="J152" s="6"/>
      <c r="K152" s="6"/>
      <c r="L152" s="6"/>
      <c r="M152" s="6"/>
      <c r="N152" s="6"/>
    </row>
    <row r="153" spans="1:14" s="8" customFormat="1" x14ac:dyDescent="0.3">
      <c r="A153" s="6"/>
      <c r="B153" s="6"/>
      <c r="C153" s="6"/>
      <c r="D153" s="6"/>
      <c r="E153" s="241"/>
      <c r="F153" s="241"/>
      <c r="G153" s="32"/>
      <c r="H153" s="121"/>
      <c r="J153" s="6"/>
      <c r="K153" s="6"/>
      <c r="L153" s="6"/>
      <c r="M153" s="6"/>
      <c r="N153" s="6"/>
    </row>
    <row r="154" spans="1:14" s="8" customFormat="1" x14ac:dyDescent="0.3">
      <c r="A154" s="6"/>
      <c r="B154" s="6"/>
      <c r="C154" s="6"/>
      <c r="D154" s="6"/>
      <c r="E154" s="241"/>
      <c r="F154" s="241"/>
      <c r="G154" s="32"/>
      <c r="H154" s="121"/>
      <c r="J154" s="6"/>
      <c r="K154" s="6"/>
      <c r="L154" s="6"/>
      <c r="M154" s="6"/>
      <c r="N154" s="6"/>
    </row>
    <row r="155" spans="1:14" s="8" customFormat="1" x14ac:dyDescent="0.3">
      <c r="A155" s="6"/>
      <c r="B155" s="6"/>
      <c r="C155" s="6"/>
      <c r="D155" s="6"/>
      <c r="E155" s="241"/>
      <c r="F155" s="241"/>
      <c r="G155" s="32"/>
      <c r="H155" s="121"/>
      <c r="J155" s="6"/>
      <c r="K155" s="6"/>
      <c r="L155" s="6"/>
      <c r="M155" s="6"/>
      <c r="N155" s="6"/>
    </row>
    <row r="156" spans="1:14" s="8" customFormat="1" x14ac:dyDescent="0.3">
      <c r="A156" s="6"/>
      <c r="B156" s="6"/>
      <c r="C156" s="6"/>
      <c r="D156" s="6"/>
      <c r="E156" s="241"/>
      <c r="F156" s="241"/>
      <c r="G156" s="32"/>
      <c r="H156" s="121"/>
      <c r="J156" s="6"/>
      <c r="K156" s="6"/>
      <c r="L156" s="6"/>
      <c r="M156" s="6"/>
      <c r="N156" s="6"/>
    </row>
    <row r="157" spans="1:14" s="8" customFormat="1" x14ac:dyDescent="0.3">
      <c r="A157" s="6"/>
      <c r="B157" s="6"/>
      <c r="C157" s="6"/>
      <c r="D157" s="6"/>
      <c r="E157" s="241"/>
      <c r="F157" s="241"/>
      <c r="G157" s="32"/>
      <c r="H157" s="121"/>
      <c r="J157" s="6"/>
      <c r="K157" s="6"/>
      <c r="L157" s="6"/>
      <c r="M157" s="6"/>
      <c r="N157" s="6"/>
    </row>
    <row r="158" spans="1:14" s="8" customFormat="1" x14ac:dyDescent="0.3">
      <c r="A158" s="6"/>
      <c r="B158" s="6"/>
      <c r="C158" s="6"/>
      <c r="D158" s="6"/>
      <c r="E158" s="241"/>
      <c r="F158" s="241"/>
      <c r="G158" s="32"/>
      <c r="H158" s="121"/>
      <c r="J158" s="6"/>
      <c r="K158" s="6"/>
      <c r="L158" s="6"/>
      <c r="M158" s="6"/>
      <c r="N158" s="6"/>
    </row>
    <row r="159" spans="1:14" s="8" customFormat="1" x14ac:dyDescent="0.3">
      <c r="A159" s="6"/>
      <c r="B159" s="6"/>
      <c r="C159" s="6"/>
      <c r="D159" s="6"/>
      <c r="E159" s="241"/>
      <c r="F159" s="241"/>
      <c r="G159" s="32"/>
      <c r="H159" s="121"/>
      <c r="J159" s="6"/>
      <c r="K159" s="6"/>
      <c r="L159" s="6"/>
      <c r="M159" s="6"/>
      <c r="N159" s="6"/>
    </row>
    <row r="160" spans="1:14" s="8" customFormat="1" x14ac:dyDescent="0.3">
      <c r="A160" s="6"/>
      <c r="B160" s="6"/>
      <c r="C160" s="6"/>
      <c r="D160" s="6"/>
      <c r="E160" s="241"/>
      <c r="F160" s="241"/>
      <c r="G160" s="32"/>
      <c r="H160" s="121"/>
      <c r="J160" s="6"/>
      <c r="K160" s="6"/>
      <c r="L160" s="6"/>
      <c r="M160" s="6"/>
      <c r="N160" s="6"/>
    </row>
    <row r="161" spans="1:14" s="8" customFormat="1" x14ac:dyDescent="0.3">
      <c r="A161" s="6"/>
      <c r="B161" s="6"/>
      <c r="C161" s="6"/>
      <c r="D161" s="6"/>
      <c r="E161" s="241"/>
      <c r="F161" s="241"/>
      <c r="G161" s="32"/>
      <c r="H161" s="121"/>
      <c r="J161" s="6"/>
      <c r="K161" s="6"/>
      <c r="L161" s="6"/>
      <c r="M161" s="6"/>
      <c r="N161" s="6"/>
    </row>
    <row r="162" spans="1:14" s="8" customFormat="1" x14ac:dyDescent="0.3">
      <c r="A162" s="6"/>
      <c r="B162" s="6"/>
      <c r="C162" s="6"/>
      <c r="D162" s="6"/>
      <c r="E162" s="241"/>
      <c r="F162" s="241"/>
      <c r="G162" s="32"/>
      <c r="H162" s="121"/>
      <c r="J162" s="6"/>
      <c r="K162" s="6"/>
      <c r="L162" s="6"/>
      <c r="M162" s="6"/>
      <c r="N162" s="6"/>
    </row>
    <row r="163" spans="1:14" s="8" customFormat="1" x14ac:dyDescent="0.3">
      <c r="A163" s="6"/>
      <c r="B163" s="6"/>
      <c r="C163" s="6"/>
      <c r="D163" s="6"/>
      <c r="E163" s="241"/>
      <c r="F163" s="241"/>
      <c r="G163" s="32"/>
      <c r="H163" s="121"/>
      <c r="J163" s="6"/>
      <c r="K163" s="6"/>
      <c r="L163" s="6"/>
      <c r="M163" s="6"/>
      <c r="N163" s="6"/>
    </row>
    <row r="164" spans="1:14" s="8" customFormat="1" x14ac:dyDescent="0.3">
      <c r="A164" s="6"/>
      <c r="B164" s="6"/>
      <c r="C164" s="6"/>
      <c r="D164" s="6"/>
      <c r="E164" s="241"/>
      <c r="F164" s="241"/>
      <c r="G164" s="32"/>
      <c r="H164" s="121"/>
      <c r="J164" s="6"/>
      <c r="K164" s="6"/>
      <c r="L164" s="6"/>
      <c r="M164" s="6"/>
      <c r="N164" s="6"/>
    </row>
    <row r="165" spans="1:14" s="8" customFormat="1" x14ac:dyDescent="0.3">
      <c r="A165" s="6"/>
      <c r="B165" s="6"/>
      <c r="C165" s="6"/>
      <c r="D165" s="6"/>
      <c r="E165" s="241"/>
      <c r="F165" s="241"/>
      <c r="G165" s="32"/>
      <c r="H165" s="121"/>
      <c r="J165" s="6"/>
      <c r="K165" s="6"/>
      <c r="L165" s="6"/>
      <c r="M165" s="6"/>
      <c r="N165" s="6"/>
    </row>
    <row r="166" spans="1:14" s="8" customFormat="1" x14ac:dyDescent="0.3">
      <c r="A166" s="6"/>
      <c r="B166" s="6"/>
      <c r="C166" s="6"/>
      <c r="D166" s="6"/>
      <c r="E166" s="241"/>
      <c r="F166" s="241"/>
      <c r="G166" s="32"/>
      <c r="H166" s="121"/>
      <c r="J166" s="6"/>
      <c r="K166" s="6"/>
      <c r="L166" s="6"/>
      <c r="M166" s="6"/>
      <c r="N166" s="6"/>
    </row>
    <row r="167" spans="1:14" s="8" customFormat="1" x14ac:dyDescent="0.3">
      <c r="A167" s="6"/>
      <c r="B167" s="6"/>
      <c r="C167" s="6"/>
      <c r="D167" s="6"/>
      <c r="E167" s="241"/>
      <c r="F167" s="241"/>
      <c r="G167" s="32"/>
      <c r="H167" s="121"/>
      <c r="J167" s="6"/>
      <c r="K167" s="6"/>
      <c r="L167" s="6"/>
      <c r="M167" s="6"/>
      <c r="N167" s="6"/>
    </row>
    <row r="168" spans="1:14" s="8" customFormat="1" x14ac:dyDescent="0.3">
      <c r="A168" s="6"/>
      <c r="B168" s="6"/>
      <c r="C168" s="6"/>
      <c r="D168" s="6"/>
      <c r="E168" s="241"/>
      <c r="F168" s="241"/>
      <c r="G168" s="32"/>
      <c r="H168" s="121"/>
      <c r="J168" s="6"/>
      <c r="K168" s="6"/>
      <c r="L168" s="6"/>
      <c r="M168" s="6"/>
      <c r="N168" s="6"/>
    </row>
    <row r="169" spans="1:14" s="8" customFormat="1" x14ac:dyDescent="0.3">
      <c r="A169" s="6"/>
      <c r="B169" s="6"/>
      <c r="C169" s="6"/>
      <c r="D169" s="6"/>
      <c r="E169" s="241"/>
      <c r="F169" s="241"/>
      <c r="G169" s="32"/>
      <c r="H169" s="121"/>
      <c r="J169" s="6"/>
      <c r="K169" s="6"/>
      <c r="L169" s="6"/>
      <c r="M169" s="6"/>
      <c r="N169" s="6"/>
    </row>
    <row r="170" spans="1:14" s="8" customFormat="1" x14ac:dyDescent="0.3">
      <c r="A170" s="6"/>
      <c r="B170" s="6"/>
      <c r="C170" s="6"/>
      <c r="D170" s="6"/>
      <c r="E170" s="241"/>
      <c r="F170" s="241"/>
      <c r="G170" s="32"/>
      <c r="H170" s="121"/>
      <c r="J170" s="6"/>
      <c r="K170" s="6"/>
      <c r="L170" s="6"/>
      <c r="M170" s="6"/>
      <c r="N170" s="6"/>
    </row>
    <row r="171" spans="1:14" s="8" customFormat="1" x14ac:dyDescent="0.3">
      <c r="A171" s="6"/>
      <c r="B171" s="6"/>
      <c r="C171" s="6"/>
      <c r="D171" s="6"/>
      <c r="E171" s="241"/>
      <c r="F171" s="241"/>
      <c r="G171" s="32"/>
      <c r="H171" s="121"/>
      <c r="J171" s="6"/>
      <c r="K171" s="6"/>
      <c r="L171" s="6"/>
      <c r="M171" s="6"/>
      <c r="N171" s="6"/>
    </row>
    <row r="172" spans="1:14" s="8" customFormat="1" x14ac:dyDescent="0.3">
      <c r="A172" s="6"/>
      <c r="B172" s="6"/>
      <c r="C172" s="6"/>
      <c r="D172" s="6"/>
      <c r="E172" s="241"/>
      <c r="F172" s="241"/>
      <c r="G172" s="32"/>
      <c r="H172" s="121"/>
      <c r="J172" s="6"/>
      <c r="K172" s="6"/>
      <c r="L172" s="6"/>
      <c r="M172" s="6"/>
      <c r="N172" s="6"/>
    </row>
    <row r="173" spans="1:14" s="8" customFormat="1" x14ac:dyDescent="0.3">
      <c r="A173" s="6"/>
      <c r="B173" s="6"/>
      <c r="C173" s="6"/>
      <c r="D173" s="6"/>
      <c r="E173" s="241"/>
      <c r="F173" s="241"/>
      <c r="G173" s="32"/>
      <c r="H173" s="121"/>
      <c r="J173" s="6"/>
      <c r="K173" s="6"/>
      <c r="L173" s="6"/>
      <c r="M173" s="6"/>
      <c r="N173" s="6"/>
    </row>
    <row r="174" spans="1:14" s="8" customFormat="1" x14ac:dyDescent="0.3">
      <c r="A174" s="6"/>
      <c r="B174" s="6"/>
      <c r="C174" s="6"/>
      <c r="D174" s="6"/>
      <c r="E174" s="241"/>
      <c r="F174" s="241"/>
      <c r="G174" s="32"/>
      <c r="H174" s="121"/>
      <c r="J174" s="6"/>
      <c r="K174" s="6"/>
      <c r="L174" s="6"/>
      <c r="M174" s="6"/>
      <c r="N174" s="6"/>
    </row>
    <row r="175" spans="1:14" s="8" customFormat="1" x14ac:dyDescent="0.3">
      <c r="A175" s="6"/>
      <c r="B175" s="6"/>
      <c r="C175" s="6"/>
      <c r="D175" s="6"/>
      <c r="E175" s="241"/>
      <c r="F175" s="241"/>
      <c r="G175" s="32"/>
      <c r="H175" s="121"/>
      <c r="J175" s="6"/>
      <c r="K175" s="6"/>
      <c r="L175" s="6"/>
      <c r="M175" s="6"/>
      <c r="N175" s="6"/>
    </row>
    <row r="176" spans="1:14" s="8" customFormat="1" x14ac:dyDescent="0.3">
      <c r="A176" s="6"/>
      <c r="B176" s="6"/>
      <c r="C176" s="6"/>
      <c r="D176" s="6"/>
      <c r="E176" s="241"/>
      <c r="F176" s="241"/>
      <c r="G176" s="32"/>
      <c r="H176" s="121"/>
      <c r="J176" s="6"/>
      <c r="K176" s="6"/>
      <c r="L176" s="6"/>
      <c r="M176" s="6"/>
      <c r="N176" s="6"/>
    </row>
    <row r="177" spans="1:14" s="8" customFormat="1" x14ac:dyDescent="0.3">
      <c r="A177" s="6"/>
      <c r="B177" s="6"/>
      <c r="C177" s="6"/>
      <c r="D177" s="6"/>
      <c r="E177" s="241"/>
      <c r="F177" s="241"/>
      <c r="G177" s="32"/>
      <c r="H177" s="121"/>
      <c r="J177" s="6"/>
      <c r="K177" s="6"/>
      <c r="L177" s="6"/>
      <c r="M177" s="6"/>
      <c r="N177" s="6"/>
    </row>
    <row r="178" spans="1:14" s="8" customFormat="1" x14ac:dyDescent="0.3">
      <c r="A178" s="6"/>
      <c r="B178" s="6"/>
      <c r="C178" s="6"/>
      <c r="D178" s="6"/>
      <c r="E178" s="241"/>
      <c r="F178" s="241"/>
      <c r="G178" s="32"/>
      <c r="H178" s="121"/>
      <c r="J178" s="6"/>
      <c r="K178" s="6"/>
      <c r="L178" s="6"/>
      <c r="M178" s="6"/>
      <c r="N178" s="6"/>
    </row>
    <row r="179" spans="1:14" s="8" customFormat="1" x14ac:dyDescent="0.3">
      <c r="A179" s="6"/>
      <c r="B179" s="6"/>
      <c r="C179" s="6"/>
      <c r="D179" s="6"/>
      <c r="E179" s="241"/>
      <c r="F179" s="241"/>
      <c r="G179" s="32"/>
      <c r="H179" s="121"/>
      <c r="J179" s="6"/>
      <c r="K179" s="6"/>
      <c r="L179" s="6"/>
      <c r="M179" s="6"/>
      <c r="N179" s="6"/>
    </row>
    <row r="180" spans="1:14" s="8" customFormat="1" x14ac:dyDescent="0.3">
      <c r="A180" s="6"/>
      <c r="B180" s="6"/>
      <c r="C180" s="6"/>
      <c r="D180" s="6"/>
      <c r="E180" s="241"/>
      <c r="F180" s="241"/>
      <c r="G180" s="32"/>
      <c r="H180" s="121"/>
      <c r="J180" s="6"/>
      <c r="K180" s="6"/>
      <c r="L180" s="6"/>
      <c r="M180" s="6"/>
      <c r="N180" s="6"/>
    </row>
    <row r="181" spans="1:14" s="8" customFormat="1" x14ac:dyDescent="0.3">
      <c r="A181" s="6"/>
      <c r="B181" s="6"/>
      <c r="C181" s="6"/>
      <c r="D181" s="6"/>
      <c r="E181" s="241"/>
      <c r="F181" s="241"/>
      <c r="G181" s="32"/>
      <c r="H181" s="121"/>
      <c r="J181" s="6"/>
      <c r="K181" s="6"/>
      <c r="L181" s="6"/>
      <c r="M181" s="6"/>
      <c r="N181" s="6"/>
    </row>
    <row r="182" spans="1:14" s="8" customFormat="1" x14ac:dyDescent="0.3">
      <c r="A182" s="6"/>
      <c r="B182" s="6"/>
      <c r="C182" s="6"/>
      <c r="D182" s="6"/>
      <c r="E182" s="241"/>
      <c r="F182" s="241"/>
      <c r="G182" s="32"/>
      <c r="H182" s="121"/>
      <c r="J182" s="6"/>
      <c r="K182" s="6"/>
      <c r="L182" s="6"/>
      <c r="M182" s="6"/>
      <c r="N182" s="6"/>
    </row>
    <row r="183" spans="1:14" s="8" customFormat="1" x14ac:dyDescent="0.3">
      <c r="A183" s="6"/>
      <c r="B183" s="6"/>
      <c r="C183" s="6"/>
      <c r="D183" s="6"/>
      <c r="E183" s="241"/>
      <c r="F183" s="241"/>
      <c r="G183" s="32"/>
      <c r="H183" s="121"/>
      <c r="J183" s="6"/>
      <c r="K183" s="6"/>
      <c r="L183" s="6"/>
      <c r="M183" s="6"/>
      <c r="N183" s="6"/>
    </row>
    <row r="184" spans="1:14" s="8" customFormat="1" x14ac:dyDescent="0.3">
      <c r="A184" s="6"/>
      <c r="B184" s="6"/>
      <c r="C184" s="6"/>
      <c r="D184" s="6"/>
      <c r="E184" s="241"/>
      <c r="F184" s="241"/>
      <c r="G184" s="32"/>
      <c r="H184" s="121"/>
      <c r="J184" s="6"/>
      <c r="K184" s="6"/>
      <c r="L184" s="6"/>
      <c r="M184" s="6"/>
      <c r="N184" s="6"/>
    </row>
    <row r="185" spans="1:14" s="8" customFormat="1" x14ac:dyDescent="0.3">
      <c r="A185" s="6"/>
      <c r="B185" s="6"/>
      <c r="C185" s="6"/>
      <c r="D185" s="6"/>
      <c r="E185" s="241"/>
      <c r="F185" s="241"/>
      <c r="G185" s="32"/>
      <c r="H185" s="121"/>
      <c r="J185" s="6"/>
      <c r="K185" s="6"/>
      <c r="L185" s="6"/>
      <c r="M185" s="6"/>
      <c r="N185" s="6"/>
    </row>
    <row r="186" spans="1:14" s="8" customFormat="1" x14ac:dyDescent="0.3">
      <c r="A186" s="6"/>
      <c r="B186" s="6"/>
      <c r="C186" s="6"/>
      <c r="D186" s="6"/>
      <c r="E186" s="241"/>
      <c r="F186" s="241"/>
      <c r="G186" s="32"/>
      <c r="H186" s="121"/>
      <c r="J186" s="6"/>
      <c r="K186" s="6"/>
      <c r="L186" s="6"/>
      <c r="M186" s="6"/>
      <c r="N186" s="6"/>
    </row>
    <row r="187" spans="1:14" s="8" customFormat="1" x14ac:dyDescent="0.3">
      <c r="A187" s="6"/>
      <c r="B187" s="6"/>
      <c r="C187" s="6"/>
      <c r="D187" s="6"/>
      <c r="E187" s="241"/>
      <c r="F187" s="241"/>
      <c r="G187" s="32"/>
      <c r="H187" s="121"/>
      <c r="J187" s="6"/>
      <c r="K187" s="6"/>
      <c r="L187" s="6"/>
      <c r="M187" s="6"/>
      <c r="N187" s="6"/>
    </row>
    <row r="188" spans="1:14" s="8" customFormat="1" x14ac:dyDescent="0.3">
      <c r="A188" s="6"/>
      <c r="B188" s="6"/>
      <c r="C188" s="6"/>
      <c r="D188" s="6"/>
      <c r="E188" s="241"/>
      <c r="F188" s="241"/>
      <c r="G188" s="32"/>
      <c r="H188" s="121"/>
      <c r="J188" s="6"/>
      <c r="K188" s="6"/>
      <c r="L188" s="6"/>
      <c r="M188" s="6"/>
      <c r="N188" s="6"/>
    </row>
    <row r="189" spans="1:14" s="8" customFormat="1" x14ac:dyDescent="0.3">
      <c r="A189" s="6"/>
      <c r="B189" s="6"/>
      <c r="C189" s="6"/>
      <c r="D189" s="6"/>
      <c r="E189" s="241"/>
      <c r="F189" s="241"/>
      <c r="G189" s="32"/>
      <c r="H189" s="121"/>
      <c r="J189" s="6"/>
      <c r="K189" s="6"/>
      <c r="L189" s="6"/>
      <c r="M189" s="6"/>
      <c r="N189" s="6"/>
    </row>
    <row r="190" spans="1:14" s="8" customFormat="1" x14ac:dyDescent="0.3">
      <c r="A190" s="6"/>
      <c r="B190" s="6"/>
      <c r="C190" s="6"/>
      <c r="D190" s="6"/>
      <c r="E190" s="241"/>
      <c r="F190" s="241"/>
      <c r="G190" s="32"/>
      <c r="H190" s="121"/>
      <c r="J190" s="6"/>
      <c r="K190" s="6"/>
      <c r="L190" s="6"/>
      <c r="M190" s="6"/>
      <c r="N190" s="6"/>
    </row>
    <row r="191" spans="1:14" s="8" customFormat="1" x14ac:dyDescent="0.3">
      <c r="A191" s="6"/>
      <c r="B191" s="6"/>
      <c r="C191" s="6"/>
      <c r="D191" s="6"/>
      <c r="E191" s="241"/>
      <c r="F191" s="241"/>
      <c r="G191" s="32"/>
      <c r="H191" s="121"/>
      <c r="J191" s="6"/>
      <c r="K191" s="6"/>
      <c r="L191" s="6"/>
      <c r="M191" s="6"/>
      <c r="N191" s="6"/>
    </row>
    <row r="192" spans="1:14" s="8" customFormat="1" x14ac:dyDescent="0.3">
      <c r="A192" s="6"/>
      <c r="B192" s="6"/>
      <c r="C192" s="6"/>
      <c r="D192" s="6"/>
      <c r="E192" s="241"/>
      <c r="F192" s="241"/>
      <c r="G192" s="32"/>
      <c r="H192" s="121"/>
      <c r="J192" s="6"/>
      <c r="K192" s="6"/>
      <c r="L192" s="6"/>
      <c r="M192" s="6"/>
      <c r="N192" s="6"/>
    </row>
    <row r="193" spans="1:14" s="8" customFormat="1" x14ac:dyDescent="0.3">
      <c r="A193" s="6"/>
      <c r="B193" s="6"/>
      <c r="C193" s="6"/>
      <c r="D193" s="6"/>
      <c r="E193" s="241"/>
      <c r="F193" s="241"/>
      <c r="G193" s="32"/>
      <c r="H193" s="121"/>
      <c r="J193" s="6"/>
      <c r="K193" s="6"/>
      <c r="L193" s="6"/>
      <c r="M193" s="6"/>
      <c r="N193" s="6"/>
    </row>
    <row r="194" spans="1:14" s="8" customFormat="1" x14ac:dyDescent="0.3">
      <c r="A194" s="6"/>
      <c r="B194" s="6"/>
      <c r="C194" s="6"/>
      <c r="D194" s="6"/>
      <c r="E194" s="241"/>
      <c r="F194" s="241"/>
      <c r="G194" s="32"/>
      <c r="H194" s="121"/>
      <c r="J194" s="6"/>
      <c r="K194" s="6"/>
      <c r="L194" s="6"/>
      <c r="M194" s="6"/>
      <c r="N194" s="6"/>
    </row>
    <row r="195" spans="1:14" s="8" customFormat="1" x14ac:dyDescent="0.3">
      <c r="A195" s="6"/>
      <c r="B195" s="6"/>
      <c r="C195" s="6"/>
      <c r="D195" s="6"/>
      <c r="E195" s="241"/>
      <c r="F195" s="241"/>
      <c r="G195" s="32"/>
      <c r="H195" s="121"/>
      <c r="J195" s="6"/>
      <c r="K195" s="6"/>
      <c r="L195" s="6"/>
      <c r="M195" s="6"/>
      <c r="N195" s="6"/>
    </row>
    <row r="196" spans="1:14" s="8" customFormat="1" x14ac:dyDescent="0.3">
      <c r="A196" s="6"/>
      <c r="B196" s="6"/>
      <c r="C196" s="6"/>
      <c r="D196" s="6"/>
      <c r="E196" s="241"/>
      <c r="F196" s="241"/>
      <c r="G196" s="32"/>
      <c r="H196" s="121"/>
      <c r="J196" s="6"/>
      <c r="K196" s="6"/>
      <c r="L196" s="6"/>
      <c r="M196" s="6"/>
      <c r="N196" s="6"/>
    </row>
    <row r="197" spans="1:14" s="8" customFormat="1" x14ac:dyDescent="0.3">
      <c r="A197" s="6"/>
      <c r="B197" s="6"/>
      <c r="C197" s="6"/>
      <c r="D197" s="6"/>
      <c r="E197" s="241"/>
      <c r="F197" s="241"/>
      <c r="G197" s="32"/>
      <c r="H197" s="121"/>
      <c r="J197" s="6"/>
      <c r="K197" s="6"/>
      <c r="L197" s="6"/>
      <c r="M197" s="6"/>
      <c r="N197" s="6"/>
    </row>
    <row r="198" spans="1:14" s="8" customFormat="1" x14ac:dyDescent="0.3">
      <c r="A198" s="6"/>
      <c r="B198" s="6"/>
      <c r="C198" s="6"/>
      <c r="D198" s="6"/>
      <c r="E198" s="241"/>
      <c r="F198" s="241"/>
      <c r="G198" s="32"/>
      <c r="H198" s="121"/>
      <c r="J198" s="6"/>
      <c r="K198" s="6"/>
      <c r="L198" s="6"/>
      <c r="M198" s="6"/>
      <c r="N198" s="6"/>
    </row>
    <row r="199" spans="1:14" s="8" customFormat="1" x14ac:dyDescent="0.3">
      <c r="A199" s="6"/>
      <c r="B199" s="6"/>
      <c r="C199" s="6"/>
      <c r="D199" s="6"/>
      <c r="E199" s="241"/>
      <c r="F199" s="241"/>
      <c r="G199" s="32"/>
      <c r="H199" s="121"/>
      <c r="J199" s="6"/>
      <c r="K199" s="6"/>
      <c r="L199" s="6"/>
      <c r="M199" s="6"/>
      <c r="N199" s="6"/>
    </row>
    <row r="200" spans="1:14" s="8" customFormat="1" x14ac:dyDescent="0.3">
      <c r="A200" s="6"/>
      <c r="B200" s="6"/>
      <c r="C200" s="6"/>
      <c r="D200" s="6"/>
      <c r="E200" s="241"/>
      <c r="F200" s="241"/>
      <c r="G200" s="32"/>
      <c r="H200" s="121"/>
      <c r="J200" s="6"/>
      <c r="K200" s="6"/>
      <c r="L200" s="6"/>
      <c r="M200" s="6"/>
      <c r="N200" s="6"/>
    </row>
    <row r="201" spans="1:14" s="8" customFormat="1" x14ac:dyDescent="0.3">
      <c r="A201" s="6"/>
      <c r="B201" s="6"/>
      <c r="C201" s="6"/>
      <c r="D201" s="6"/>
      <c r="E201" s="241"/>
      <c r="F201" s="241"/>
      <c r="G201" s="32"/>
      <c r="H201" s="121"/>
      <c r="J201" s="6"/>
      <c r="K201" s="6"/>
      <c r="L201" s="6"/>
      <c r="M201" s="6"/>
      <c r="N201" s="6"/>
    </row>
    <row r="202" spans="1:14" s="8" customFormat="1" x14ac:dyDescent="0.3">
      <c r="A202" s="6"/>
      <c r="B202" s="6"/>
      <c r="C202" s="6"/>
      <c r="D202" s="6"/>
      <c r="E202" s="241"/>
      <c r="F202" s="241"/>
      <c r="G202" s="32"/>
      <c r="H202" s="121"/>
      <c r="J202" s="6"/>
      <c r="K202" s="6"/>
      <c r="L202" s="6"/>
      <c r="M202" s="6"/>
      <c r="N202" s="6"/>
    </row>
    <row r="203" spans="1:14" s="8" customFormat="1" x14ac:dyDescent="0.3">
      <c r="A203" s="6"/>
      <c r="B203" s="6"/>
      <c r="C203" s="6"/>
      <c r="D203" s="6"/>
      <c r="E203" s="241"/>
      <c r="F203" s="241"/>
      <c r="G203" s="32"/>
      <c r="H203" s="121"/>
      <c r="J203" s="6"/>
      <c r="K203" s="6"/>
      <c r="L203" s="6"/>
      <c r="M203" s="6"/>
      <c r="N203" s="6"/>
    </row>
    <row r="204" spans="1:14" s="8" customFormat="1" x14ac:dyDescent="0.3">
      <c r="A204" s="6"/>
      <c r="B204" s="6"/>
      <c r="C204" s="6"/>
      <c r="D204" s="6"/>
      <c r="E204" s="241"/>
      <c r="F204" s="241"/>
      <c r="G204" s="32"/>
      <c r="H204" s="121"/>
      <c r="J204" s="6"/>
      <c r="K204" s="6"/>
      <c r="L204" s="6"/>
      <c r="M204" s="6"/>
      <c r="N204" s="6"/>
    </row>
    <row r="205" spans="1:14" s="8" customFormat="1" x14ac:dyDescent="0.3">
      <c r="A205" s="6"/>
      <c r="B205" s="6"/>
      <c r="C205" s="6"/>
      <c r="D205" s="6"/>
      <c r="E205" s="241"/>
      <c r="F205" s="241"/>
      <c r="G205" s="32"/>
      <c r="H205" s="32"/>
      <c r="J205" s="6"/>
      <c r="K205" s="6"/>
      <c r="L205" s="6"/>
      <c r="M205" s="6"/>
      <c r="N205" s="6"/>
    </row>
    <row r="206" spans="1:14" s="8" customFormat="1" x14ac:dyDescent="0.3">
      <c r="A206" s="6"/>
      <c r="B206" s="6"/>
      <c r="C206" s="6"/>
      <c r="D206" s="6"/>
      <c r="E206" s="241"/>
      <c r="F206" s="241"/>
      <c r="G206" s="32"/>
      <c r="H206" s="32"/>
      <c r="J206" s="6"/>
      <c r="K206" s="6"/>
      <c r="L206" s="6"/>
      <c r="M206" s="6"/>
      <c r="N206" s="6"/>
    </row>
    <row r="207" spans="1:14" s="8" customFormat="1" x14ac:dyDescent="0.3">
      <c r="A207" s="6"/>
      <c r="B207" s="6"/>
      <c r="C207" s="6"/>
      <c r="D207" s="6"/>
      <c r="E207" s="241"/>
      <c r="F207" s="241"/>
      <c r="G207" s="32"/>
      <c r="H207" s="32"/>
      <c r="J207" s="6"/>
      <c r="K207" s="6"/>
      <c r="L207" s="6"/>
      <c r="M207" s="6"/>
      <c r="N207" s="6"/>
    </row>
    <row r="208" spans="1:14" s="8" customFormat="1" x14ac:dyDescent="0.3">
      <c r="A208" s="6"/>
      <c r="B208" s="6"/>
      <c r="C208" s="6"/>
      <c r="D208" s="6"/>
      <c r="E208" s="241"/>
      <c r="F208" s="241"/>
      <c r="G208" s="32"/>
      <c r="H208" s="32"/>
      <c r="J208" s="6"/>
      <c r="K208" s="6"/>
      <c r="L208" s="6"/>
      <c r="M208" s="6"/>
      <c r="N208" s="6"/>
    </row>
    <row r="209" spans="1:14" s="8" customFormat="1" x14ac:dyDescent="0.3">
      <c r="A209" s="6"/>
      <c r="B209" s="6"/>
      <c r="C209" s="6"/>
      <c r="D209" s="6"/>
      <c r="E209" s="241"/>
      <c r="F209" s="241"/>
      <c r="G209" s="32"/>
      <c r="H209" s="32"/>
      <c r="J209" s="6"/>
      <c r="K209" s="6"/>
      <c r="L209" s="6"/>
      <c r="M209" s="6"/>
      <c r="N209" s="6"/>
    </row>
    <row r="210" spans="1:14" s="8" customFormat="1" x14ac:dyDescent="0.3">
      <c r="A210" s="6"/>
      <c r="B210" s="6"/>
      <c r="C210" s="6"/>
      <c r="D210" s="6"/>
      <c r="E210" s="241"/>
      <c r="F210" s="241"/>
      <c r="G210" s="32"/>
      <c r="H210" s="32"/>
      <c r="J210" s="6"/>
      <c r="K210" s="6"/>
      <c r="L210" s="6"/>
      <c r="M210" s="6"/>
      <c r="N210" s="6"/>
    </row>
    <row r="211" spans="1:14" s="8" customFormat="1" x14ac:dyDescent="0.3">
      <c r="A211" s="6"/>
      <c r="B211" s="6"/>
      <c r="C211" s="6"/>
      <c r="D211" s="6"/>
      <c r="E211" s="241"/>
      <c r="F211" s="241"/>
      <c r="G211" s="32"/>
      <c r="H211" s="32"/>
      <c r="J211" s="6"/>
      <c r="K211" s="6"/>
      <c r="L211" s="6"/>
      <c r="M211" s="6"/>
      <c r="N211" s="6"/>
    </row>
    <row r="212" spans="1:14" s="8" customFormat="1" x14ac:dyDescent="0.3">
      <c r="A212" s="6"/>
      <c r="B212" s="6"/>
      <c r="C212" s="6"/>
      <c r="D212" s="6"/>
      <c r="E212" s="241"/>
      <c r="F212" s="241"/>
      <c r="G212" s="32"/>
      <c r="H212" s="32"/>
      <c r="J212" s="6"/>
      <c r="K212" s="6"/>
      <c r="L212" s="6"/>
      <c r="M212" s="6"/>
      <c r="N212" s="6"/>
    </row>
    <row r="213" spans="1:14" s="8" customFormat="1" x14ac:dyDescent="0.3">
      <c r="A213" s="6"/>
      <c r="B213" s="6"/>
      <c r="C213" s="6"/>
      <c r="D213" s="6"/>
      <c r="E213" s="241"/>
      <c r="F213" s="241"/>
      <c r="G213" s="32"/>
      <c r="H213" s="32"/>
      <c r="J213" s="6"/>
      <c r="K213" s="6"/>
      <c r="L213" s="6"/>
      <c r="M213" s="6"/>
      <c r="N213" s="6"/>
    </row>
    <row r="214" spans="1:14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  <c r="L214" s="6"/>
      <c r="M214" s="6"/>
      <c r="N214" s="6"/>
    </row>
    <row r="215" spans="1:14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  <c r="L215" s="6"/>
      <c r="M215" s="6"/>
      <c r="N215" s="6"/>
    </row>
    <row r="216" spans="1:14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  <c r="L216" s="6"/>
      <c r="M216" s="6"/>
      <c r="N216" s="6"/>
    </row>
    <row r="217" spans="1:14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  <c r="L217" s="6"/>
      <c r="M217" s="6"/>
      <c r="N217" s="6"/>
    </row>
    <row r="218" spans="1:14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  <c r="L218" s="6"/>
      <c r="M218" s="6"/>
      <c r="N218" s="6"/>
    </row>
    <row r="219" spans="1:14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  <c r="L219" s="6"/>
      <c r="M219" s="6"/>
      <c r="N219" s="6"/>
    </row>
    <row r="220" spans="1:14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  <c r="L220" s="6"/>
      <c r="M220" s="6"/>
      <c r="N220" s="6"/>
    </row>
    <row r="221" spans="1:14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  <c r="L221" s="6"/>
      <c r="M221" s="6"/>
      <c r="N221" s="6"/>
    </row>
    <row r="222" spans="1:14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  <c r="L222" s="6"/>
      <c r="M222" s="6"/>
      <c r="N222" s="6"/>
    </row>
    <row r="223" spans="1:14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  <c r="L223" s="6"/>
      <c r="M223" s="6"/>
      <c r="N223" s="6"/>
    </row>
    <row r="224" spans="1:14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  <c r="L224" s="6"/>
      <c r="M224" s="6"/>
      <c r="N224" s="6"/>
    </row>
    <row r="225" spans="1:14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  <c r="L225" s="6"/>
      <c r="M225" s="6"/>
      <c r="N225" s="6"/>
    </row>
    <row r="226" spans="1:14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  <c r="L226" s="6"/>
      <c r="M226" s="6"/>
      <c r="N226" s="6"/>
    </row>
    <row r="227" spans="1:14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  <c r="L227" s="6"/>
      <c r="M227" s="6"/>
      <c r="N227" s="6"/>
    </row>
    <row r="228" spans="1:14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  <c r="L228" s="6"/>
      <c r="M228" s="6"/>
      <c r="N228" s="6"/>
    </row>
    <row r="229" spans="1:14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  <c r="L229" s="6"/>
      <c r="M229" s="6"/>
      <c r="N229" s="6"/>
    </row>
    <row r="230" spans="1:14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  <c r="L230" s="6"/>
      <c r="M230" s="6"/>
      <c r="N230" s="6"/>
    </row>
    <row r="231" spans="1:14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  <c r="L231" s="6"/>
      <c r="M231" s="6"/>
      <c r="N231" s="6"/>
    </row>
    <row r="232" spans="1:14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  <c r="L232" s="6"/>
      <c r="M232" s="6"/>
      <c r="N232" s="6"/>
    </row>
    <row r="233" spans="1:14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  <c r="L233" s="6"/>
      <c r="M233" s="6"/>
      <c r="N233" s="6"/>
    </row>
    <row r="234" spans="1:14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  <c r="L234" s="6"/>
      <c r="M234" s="6"/>
      <c r="N234" s="6"/>
    </row>
    <row r="235" spans="1:14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  <c r="L235" s="6"/>
      <c r="M235" s="6"/>
      <c r="N235" s="6"/>
    </row>
    <row r="236" spans="1:14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  <c r="L236" s="6"/>
      <c r="M236" s="6"/>
      <c r="N236" s="6"/>
    </row>
    <row r="237" spans="1:14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  <c r="L237" s="6"/>
      <c r="M237" s="6"/>
      <c r="N237" s="6"/>
    </row>
    <row r="238" spans="1:14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  <c r="L238" s="6"/>
      <c r="M238" s="6"/>
      <c r="N238" s="6"/>
    </row>
    <row r="239" spans="1:14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  <c r="L239" s="6"/>
      <c r="M239" s="6"/>
      <c r="N239" s="6"/>
    </row>
    <row r="240" spans="1:14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  <c r="L240" s="6"/>
      <c r="M240" s="6"/>
      <c r="N240" s="6"/>
    </row>
    <row r="241" spans="1:14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  <c r="L241" s="6"/>
      <c r="M241" s="6"/>
      <c r="N241" s="6"/>
    </row>
    <row r="242" spans="1:14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  <c r="L242" s="6"/>
      <c r="M242" s="6"/>
      <c r="N242" s="6"/>
    </row>
    <row r="243" spans="1:14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  <c r="L243" s="6"/>
      <c r="M243" s="6"/>
      <c r="N243" s="6"/>
    </row>
    <row r="244" spans="1:14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  <c r="L244" s="6"/>
      <c r="M244" s="6"/>
      <c r="N244" s="6"/>
    </row>
    <row r="245" spans="1:14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  <c r="L245" s="6"/>
      <c r="M245" s="6"/>
      <c r="N245" s="6"/>
    </row>
    <row r="246" spans="1:14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  <c r="L246" s="6"/>
      <c r="M246" s="6"/>
      <c r="N246" s="6"/>
    </row>
    <row r="247" spans="1:14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  <c r="L247" s="6"/>
      <c r="M247" s="6"/>
      <c r="N247" s="6"/>
    </row>
    <row r="248" spans="1:14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  <c r="L248" s="6"/>
      <c r="M248" s="6"/>
      <c r="N248" s="6"/>
    </row>
    <row r="249" spans="1:14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  <c r="L249" s="6"/>
      <c r="M249" s="6"/>
      <c r="N249" s="6"/>
    </row>
    <row r="250" spans="1:14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  <c r="L250" s="6"/>
      <c r="M250" s="6"/>
      <c r="N250" s="6"/>
    </row>
    <row r="251" spans="1:14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  <c r="L251" s="6"/>
      <c r="M251" s="6"/>
      <c r="N251" s="6"/>
    </row>
    <row r="252" spans="1:14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  <c r="L252" s="6"/>
      <c r="M252" s="6"/>
      <c r="N252" s="6"/>
    </row>
    <row r="253" spans="1:14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  <c r="L253" s="6"/>
      <c r="M253" s="6"/>
      <c r="N253" s="6"/>
    </row>
    <row r="254" spans="1:14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  <c r="L254" s="6"/>
      <c r="M254" s="6"/>
      <c r="N254" s="6"/>
    </row>
    <row r="255" spans="1:14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  <c r="L255" s="6"/>
      <c r="M255" s="6"/>
      <c r="N255" s="6"/>
    </row>
    <row r="256" spans="1:14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  <c r="L256" s="6"/>
      <c r="M256" s="6"/>
      <c r="N256" s="6"/>
    </row>
    <row r="257" spans="1:14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  <c r="L257" s="6"/>
      <c r="M257" s="6"/>
      <c r="N257" s="6"/>
    </row>
    <row r="258" spans="1:14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  <c r="L258" s="6"/>
      <c r="M258" s="6"/>
      <c r="N258" s="6"/>
    </row>
    <row r="259" spans="1:14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  <c r="L259" s="6"/>
      <c r="M259" s="6"/>
      <c r="N259" s="6"/>
    </row>
    <row r="260" spans="1:14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  <c r="L260" s="6"/>
      <c r="M260" s="6"/>
      <c r="N260" s="6"/>
    </row>
    <row r="261" spans="1:14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  <c r="L261" s="6"/>
      <c r="M261" s="6"/>
      <c r="N261" s="6"/>
    </row>
    <row r="262" spans="1:14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  <c r="L262" s="6"/>
      <c r="M262" s="6"/>
      <c r="N262" s="6"/>
    </row>
    <row r="263" spans="1:14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  <c r="L263" s="6"/>
      <c r="M263" s="6"/>
      <c r="N263" s="6"/>
    </row>
    <row r="264" spans="1:14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  <c r="L264" s="6"/>
      <c r="M264" s="6"/>
      <c r="N264" s="6"/>
    </row>
    <row r="265" spans="1:14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  <c r="L265" s="6"/>
      <c r="M265" s="6"/>
      <c r="N265" s="6"/>
    </row>
    <row r="266" spans="1:14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  <c r="L266" s="6"/>
      <c r="M266" s="6"/>
      <c r="N266" s="6"/>
    </row>
    <row r="267" spans="1:14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  <c r="L267" s="6"/>
      <c r="M267" s="6"/>
      <c r="N267" s="6"/>
    </row>
    <row r="268" spans="1:14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  <c r="L268" s="6"/>
      <c r="M268" s="6"/>
      <c r="N268" s="6"/>
    </row>
    <row r="269" spans="1:14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  <c r="L269" s="6"/>
      <c r="M269" s="6"/>
      <c r="N269" s="6"/>
    </row>
    <row r="270" spans="1:14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  <c r="L270" s="6"/>
      <c r="M270" s="6"/>
      <c r="N270" s="6"/>
    </row>
    <row r="271" spans="1:14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  <c r="L271" s="6"/>
      <c r="M271" s="6"/>
      <c r="N271" s="6"/>
    </row>
    <row r="272" spans="1:14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  <c r="L272" s="6"/>
      <c r="M272" s="6"/>
      <c r="N272" s="6"/>
    </row>
    <row r="273" spans="1:14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  <c r="L273" s="6"/>
      <c r="M273" s="6"/>
      <c r="N273" s="6"/>
    </row>
    <row r="274" spans="1:14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  <c r="L274" s="6"/>
      <c r="M274" s="6"/>
      <c r="N274" s="6"/>
    </row>
    <row r="275" spans="1:14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  <c r="L275" s="6"/>
      <c r="M275" s="6"/>
      <c r="N275" s="6"/>
    </row>
    <row r="276" spans="1:14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  <c r="L276" s="6"/>
      <c r="M276" s="6"/>
      <c r="N276" s="6"/>
    </row>
    <row r="277" spans="1:14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  <c r="L277" s="6"/>
      <c r="M277" s="6"/>
      <c r="N277" s="6"/>
    </row>
    <row r="278" spans="1:14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  <c r="L278" s="6"/>
      <c r="M278" s="6"/>
      <c r="N278" s="6"/>
    </row>
    <row r="279" spans="1:14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  <c r="L279" s="6"/>
      <c r="M279" s="6"/>
      <c r="N279" s="6"/>
    </row>
    <row r="280" spans="1:14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  <c r="L280" s="6"/>
      <c r="M280" s="6"/>
      <c r="N280" s="6"/>
    </row>
    <row r="281" spans="1:14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  <c r="L281" s="6"/>
      <c r="M281" s="6"/>
      <c r="N281" s="6"/>
    </row>
    <row r="282" spans="1:14" s="8" customFormat="1" x14ac:dyDescent="0.3">
      <c r="A282" s="6"/>
      <c r="B282" s="6"/>
      <c r="C282" s="6"/>
      <c r="D282" s="6"/>
      <c r="E282" s="241"/>
      <c r="F282" s="241"/>
      <c r="G282" s="32"/>
      <c r="H282" s="32"/>
      <c r="J282" s="6"/>
      <c r="K282" s="6"/>
      <c r="L282" s="6"/>
      <c r="M282" s="6"/>
      <c r="N282" s="6"/>
    </row>
    <row r="283" spans="1:14" s="8" customFormat="1" x14ac:dyDescent="0.3">
      <c r="A283" s="6"/>
      <c r="B283" s="6"/>
      <c r="C283" s="6"/>
      <c r="D283" s="6"/>
      <c r="E283" s="241"/>
      <c r="F283" s="241"/>
      <c r="G283" s="32"/>
      <c r="H283" s="32"/>
      <c r="J283" s="6"/>
      <c r="K283" s="6"/>
      <c r="L283" s="6"/>
      <c r="M283" s="6"/>
      <c r="N283" s="6"/>
    </row>
    <row r="284" spans="1:14" s="8" customFormat="1" x14ac:dyDescent="0.3">
      <c r="A284" s="6"/>
      <c r="B284" s="6"/>
      <c r="C284" s="6"/>
      <c r="D284" s="6"/>
      <c r="E284" s="241"/>
      <c r="F284" s="241"/>
      <c r="G284" s="32"/>
      <c r="H284" s="32"/>
      <c r="J284" s="6"/>
      <c r="K284" s="6"/>
      <c r="L284" s="6"/>
      <c r="M284" s="6"/>
      <c r="N284" s="6"/>
    </row>
    <row r="285" spans="1:14" s="8" customFormat="1" x14ac:dyDescent="0.3">
      <c r="A285" s="6"/>
      <c r="B285" s="6"/>
      <c r="C285" s="6"/>
      <c r="D285" s="6"/>
      <c r="E285" s="241"/>
      <c r="F285" s="241"/>
      <c r="G285" s="32"/>
      <c r="H285" s="32"/>
      <c r="J285" s="6"/>
      <c r="K285" s="6"/>
      <c r="L285" s="6"/>
      <c r="M285" s="6"/>
      <c r="N285" s="6"/>
    </row>
    <row r="286" spans="1:14" s="8" customFormat="1" x14ac:dyDescent="0.3">
      <c r="A286" s="6"/>
      <c r="B286" s="6"/>
      <c r="C286" s="6"/>
      <c r="D286" s="6"/>
      <c r="E286" s="241"/>
      <c r="F286" s="241"/>
      <c r="G286" s="32"/>
      <c r="H286" s="32"/>
      <c r="J286" s="6"/>
      <c r="K286" s="6"/>
      <c r="L286" s="6"/>
      <c r="M286" s="6"/>
      <c r="N286" s="6"/>
    </row>
    <row r="287" spans="1:14" s="8" customFormat="1" x14ac:dyDescent="0.3">
      <c r="A287" s="6"/>
      <c r="B287" s="6"/>
      <c r="C287" s="6"/>
      <c r="D287" s="6"/>
      <c r="E287" s="241"/>
      <c r="F287" s="241"/>
      <c r="G287" s="32"/>
      <c r="H287" s="32"/>
      <c r="J287" s="6"/>
      <c r="K287" s="6"/>
      <c r="L287" s="6"/>
      <c r="M287" s="6"/>
      <c r="N287" s="6"/>
    </row>
    <row r="288" spans="1:14" s="8" customFormat="1" x14ac:dyDescent="0.3">
      <c r="A288" s="6"/>
      <c r="B288" s="6"/>
      <c r="C288" s="6"/>
      <c r="D288" s="6"/>
      <c r="E288" s="241"/>
      <c r="F288" s="241"/>
      <c r="G288" s="32"/>
      <c r="H288" s="32"/>
      <c r="J288" s="6"/>
      <c r="K288" s="6"/>
      <c r="L288" s="6"/>
      <c r="M288" s="6"/>
      <c r="N288" s="6"/>
    </row>
    <row r="289" spans="1:14" s="8" customFormat="1" x14ac:dyDescent="0.3">
      <c r="A289" s="6"/>
      <c r="B289" s="6"/>
      <c r="C289" s="6"/>
      <c r="D289" s="6"/>
      <c r="E289" s="241"/>
      <c r="F289" s="241"/>
      <c r="G289" s="32"/>
      <c r="H289" s="32"/>
      <c r="J289" s="6"/>
      <c r="K289" s="6"/>
      <c r="L289" s="6"/>
      <c r="M289" s="6"/>
      <c r="N289" s="6"/>
    </row>
    <row r="290" spans="1:14" s="8" customFormat="1" x14ac:dyDescent="0.3">
      <c r="A290" s="6"/>
      <c r="B290" s="6"/>
      <c r="C290" s="6"/>
      <c r="D290" s="6"/>
      <c r="E290" s="241"/>
      <c r="F290" s="241"/>
      <c r="G290" s="32"/>
      <c r="H290" s="32"/>
      <c r="J290" s="6"/>
      <c r="K290" s="6"/>
      <c r="L290" s="6"/>
      <c r="M290" s="6"/>
      <c r="N290" s="6"/>
    </row>
    <row r="291" spans="1:14" s="8" customFormat="1" x14ac:dyDescent="0.3">
      <c r="A291" s="6"/>
      <c r="B291" s="6"/>
      <c r="C291" s="6"/>
      <c r="D291" s="6"/>
      <c r="E291" s="241"/>
      <c r="F291" s="241"/>
      <c r="G291" s="32"/>
      <c r="H291" s="32"/>
      <c r="J291" s="6"/>
      <c r="K291" s="6"/>
      <c r="L291" s="6"/>
      <c r="M291" s="6"/>
      <c r="N291" s="6"/>
    </row>
    <row r="292" spans="1:14" s="8" customFormat="1" x14ac:dyDescent="0.3">
      <c r="A292" s="6"/>
      <c r="B292" s="6"/>
      <c r="C292" s="6"/>
      <c r="D292" s="6"/>
      <c r="E292" s="241"/>
      <c r="F292" s="241"/>
      <c r="G292" s="32"/>
      <c r="H292" s="32"/>
      <c r="J292" s="6"/>
      <c r="K292" s="6"/>
      <c r="L292" s="6"/>
      <c r="M292" s="6"/>
      <c r="N292" s="6"/>
    </row>
    <row r="293" spans="1:14" s="8" customFormat="1" x14ac:dyDescent="0.3">
      <c r="A293" s="6"/>
      <c r="B293" s="6"/>
      <c r="C293" s="6"/>
      <c r="D293" s="6"/>
      <c r="E293" s="241"/>
      <c r="F293" s="241"/>
      <c r="G293" s="32"/>
      <c r="H293" s="32"/>
      <c r="J293" s="6"/>
      <c r="K293" s="6"/>
      <c r="L293" s="6"/>
      <c r="M293" s="6"/>
      <c r="N293" s="6"/>
    </row>
    <row r="294" spans="1:14" s="8" customFormat="1" x14ac:dyDescent="0.3">
      <c r="A294" s="6"/>
      <c r="B294" s="6"/>
      <c r="C294" s="6"/>
      <c r="D294" s="6"/>
      <c r="E294" s="241"/>
      <c r="F294" s="241"/>
      <c r="G294" s="32"/>
      <c r="H294" s="32"/>
      <c r="J294" s="6"/>
      <c r="K294" s="6"/>
      <c r="L294" s="6"/>
      <c r="M294" s="6"/>
      <c r="N294" s="6"/>
    </row>
    <row r="295" spans="1:14" s="8" customFormat="1" x14ac:dyDescent="0.3">
      <c r="A295" s="6"/>
      <c r="B295" s="6"/>
      <c r="C295" s="6"/>
      <c r="D295" s="6"/>
      <c r="E295" s="241"/>
      <c r="F295" s="241"/>
      <c r="G295" s="32"/>
      <c r="H295" s="32"/>
      <c r="J295" s="6"/>
      <c r="K295" s="6"/>
      <c r="L295" s="6"/>
      <c r="M295" s="6"/>
      <c r="N295" s="6"/>
    </row>
    <row r="296" spans="1:14" s="8" customFormat="1" x14ac:dyDescent="0.3">
      <c r="A296" s="6"/>
      <c r="B296" s="6"/>
      <c r="C296" s="6"/>
      <c r="D296" s="6"/>
      <c r="E296" s="241"/>
      <c r="F296" s="241"/>
      <c r="G296" s="32"/>
      <c r="H296" s="32"/>
      <c r="J296" s="6"/>
      <c r="K296" s="6"/>
      <c r="L296" s="6"/>
      <c r="M296" s="6"/>
      <c r="N296" s="6"/>
    </row>
    <row r="297" spans="1:14" s="8" customFormat="1" x14ac:dyDescent="0.3">
      <c r="A297" s="6"/>
      <c r="B297" s="6"/>
      <c r="C297" s="6"/>
      <c r="D297" s="6"/>
      <c r="E297" s="241"/>
      <c r="F297" s="241"/>
      <c r="G297" s="32"/>
      <c r="H297" s="32"/>
      <c r="J297" s="6"/>
      <c r="K297" s="6"/>
      <c r="L297" s="6"/>
      <c r="M297" s="6"/>
      <c r="N297" s="6"/>
    </row>
    <row r="298" spans="1:14" s="8" customFormat="1" x14ac:dyDescent="0.3">
      <c r="A298" s="6"/>
      <c r="B298" s="6"/>
      <c r="C298" s="6"/>
      <c r="D298" s="6"/>
      <c r="E298" s="241"/>
      <c r="F298" s="241"/>
      <c r="G298" s="32"/>
      <c r="H298" s="32"/>
      <c r="J298" s="6"/>
      <c r="K298" s="6"/>
      <c r="L298" s="6"/>
      <c r="M298" s="6"/>
      <c r="N298" s="6"/>
    </row>
    <row r="299" spans="1:14" s="8" customFormat="1" x14ac:dyDescent="0.3">
      <c r="A299" s="6"/>
      <c r="B299" s="6"/>
      <c r="C299" s="6"/>
      <c r="D299" s="6"/>
      <c r="E299" s="241"/>
      <c r="F299" s="241"/>
      <c r="G299" s="32"/>
      <c r="H299" s="32"/>
      <c r="J299" s="6"/>
      <c r="K299" s="6"/>
      <c r="L299" s="6"/>
      <c r="M299" s="6"/>
      <c r="N299" s="6"/>
    </row>
    <row r="300" spans="1:14" s="8" customFormat="1" x14ac:dyDescent="0.3">
      <c r="A300" s="6"/>
      <c r="B300" s="6"/>
      <c r="C300" s="6"/>
      <c r="D300" s="6"/>
      <c r="E300" s="241"/>
      <c r="F300" s="241"/>
      <c r="G300" s="32"/>
      <c r="H300" s="32"/>
      <c r="J300" s="6"/>
      <c r="K300" s="6"/>
      <c r="L300" s="6"/>
      <c r="M300" s="6"/>
      <c r="N300" s="6"/>
    </row>
    <row r="301" spans="1:14" s="8" customFormat="1" x14ac:dyDescent="0.3">
      <c r="A301" s="6"/>
      <c r="B301" s="6"/>
      <c r="C301" s="6"/>
      <c r="D301" s="6"/>
      <c r="E301" s="241"/>
      <c r="F301" s="241"/>
      <c r="G301" s="32"/>
      <c r="H301" s="32"/>
      <c r="J301" s="6"/>
      <c r="K301" s="6"/>
      <c r="L301" s="6"/>
      <c r="M301" s="6"/>
      <c r="N301" s="6"/>
    </row>
    <row r="302" spans="1:14" s="8" customFormat="1" x14ac:dyDescent="0.3">
      <c r="A302" s="6"/>
      <c r="B302" s="6"/>
      <c r="C302" s="6"/>
      <c r="D302" s="6"/>
      <c r="E302" s="241"/>
      <c r="F302" s="241"/>
      <c r="G302" s="32"/>
      <c r="H302" s="32"/>
      <c r="J302" s="6"/>
      <c r="K302" s="6"/>
      <c r="L302" s="6"/>
      <c r="M302" s="6"/>
      <c r="N302" s="6"/>
    </row>
    <row r="303" spans="1:14" s="8" customFormat="1" x14ac:dyDescent="0.3">
      <c r="A303" s="6"/>
      <c r="B303" s="6"/>
      <c r="C303" s="6"/>
      <c r="D303" s="6"/>
      <c r="E303" s="241"/>
      <c r="F303" s="241"/>
      <c r="G303" s="32"/>
      <c r="H303" s="32"/>
      <c r="J303" s="6"/>
      <c r="K303" s="6"/>
      <c r="L303" s="6"/>
      <c r="M303" s="6"/>
      <c r="N303" s="6"/>
    </row>
    <row r="304" spans="1:14" s="8" customFormat="1" x14ac:dyDescent="0.3">
      <c r="A304" s="6"/>
      <c r="B304" s="6"/>
      <c r="C304" s="6"/>
      <c r="D304" s="6"/>
      <c r="E304" s="241"/>
      <c r="F304" s="241"/>
      <c r="G304" s="32"/>
      <c r="H304" s="32"/>
      <c r="J304" s="6"/>
      <c r="K304" s="6"/>
      <c r="L304" s="6"/>
      <c r="M304" s="6"/>
      <c r="N304" s="6"/>
    </row>
    <row r="305" spans="1:14" s="8" customFormat="1" x14ac:dyDescent="0.3">
      <c r="A305" s="6"/>
      <c r="B305" s="6"/>
      <c r="C305" s="6"/>
      <c r="D305" s="6"/>
      <c r="E305" s="241"/>
      <c r="F305" s="241"/>
      <c r="G305" s="32"/>
      <c r="H305" s="32"/>
      <c r="J305" s="6"/>
      <c r="K305" s="6"/>
      <c r="L305" s="6"/>
      <c r="M305" s="6"/>
      <c r="N305" s="6"/>
    </row>
    <row r="306" spans="1:14" s="8" customFormat="1" x14ac:dyDescent="0.3">
      <c r="A306" s="6"/>
      <c r="B306" s="6"/>
      <c r="C306" s="6"/>
      <c r="D306" s="6"/>
      <c r="E306" s="241"/>
      <c r="F306" s="241"/>
      <c r="G306" s="32"/>
      <c r="H306" s="32"/>
      <c r="J306" s="6"/>
      <c r="K306" s="6"/>
      <c r="L306" s="6"/>
      <c r="M306" s="6"/>
      <c r="N306" s="6"/>
    </row>
    <row r="307" spans="1:14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3">
      <c r="A357" s="6"/>
      <c r="B357" s="6"/>
      <c r="C357" s="6"/>
      <c r="D357" s="6"/>
      <c r="E357" s="6"/>
      <c r="F357" s="6"/>
      <c r="G357" s="254"/>
      <c r="H357" s="254"/>
      <c r="J357" s="6"/>
      <c r="K357" s="6"/>
      <c r="L357" s="6"/>
      <c r="M357" s="6"/>
      <c r="N357" s="6"/>
    </row>
    <row r="358" spans="1:14" s="8" customFormat="1" x14ac:dyDescent="0.3">
      <c r="A358" s="6"/>
      <c r="B358" s="6"/>
      <c r="C358" s="6"/>
      <c r="D358" s="6"/>
      <c r="E358" s="6"/>
      <c r="F358" s="6"/>
      <c r="G358" s="254"/>
      <c r="H358" s="254"/>
      <c r="J358" s="6"/>
      <c r="K358" s="6"/>
      <c r="L358" s="6"/>
      <c r="M358" s="6"/>
      <c r="N358" s="6"/>
    </row>
    <row r="359" spans="1:14" s="8" customFormat="1" x14ac:dyDescent="0.3">
      <c r="A359" s="6"/>
      <c r="B359" s="6"/>
      <c r="C359" s="6"/>
      <c r="D359" s="6"/>
      <c r="E359" s="6"/>
      <c r="F359" s="6"/>
      <c r="G359" s="254"/>
      <c r="H359" s="254"/>
      <c r="J359" s="6"/>
      <c r="K359" s="6"/>
      <c r="L359" s="6"/>
      <c r="M359" s="6"/>
      <c r="N359" s="6"/>
    </row>
    <row r="360" spans="1:14" s="8" customFormat="1" x14ac:dyDescent="0.3">
      <c r="A360" s="6"/>
      <c r="B360" s="6"/>
      <c r="C360" s="6"/>
      <c r="D360" s="6"/>
      <c r="E360" s="6"/>
      <c r="F360" s="6"/>
      <c r="G360" s="254"/>
      <c r="H360" s="254"/>
      <c r="J360" s="6"/>
      <c r="K360" s="6"/>
      <c r="L360" s="6"/>
      <c r="M360" s="6"/>
      <c r="N360" s="6"/>
    </row>
    <row r="361" spans="1:14" s="8" customFormat="1" x14ac:dyDescent="0.3">
      <c r="A361" s="6"/>
      <c r="B361" s="6"/>
      <c r="C361" s="6"/>
      <c r="D361" s="6"/>
      <c r="E361" s="6"/>
      <c r="F361" s="6"/>
      <c r="G361" s="254"/>
      <c r="H361" s="254"/>
      <c r="J361" s="6"/>
      <c r="K361" s="6"/>
      <c r="L361" s="6"/>
      <c r="M361" s="6"/>
      <c r="N361" s="6"/>
    </row>
    <row r="362" spans="1:14" s="8" customFormat="1" x14ac:dyDescent="0.3">
      <c r="A362" s="6"/>
      <c r="B362" s="6"/>
      <c r="C362" s="6"/>
      <c r="D362" s="6"/>
      <c r="E362" s="6"/>
      <c r="F362" s="6"/>
      <c r="G362" s="254"/>
      <c r="H362" s="254"/>
      <c r="J362" s="6"/>
      <c r="K362" s="6"/>
      <c r="L362" s="6"/>
      <c r="M362" s="6"/>
      <c r="N362" s="6"/>
    </row>
    <row r="363" spans="1:14" s="8" customFormat="1" x14ac:dyDescent="0.3">
      <c r="A363" s="6"/>
      <c r="B363" s="6"/>
      <c r="C363" s="6"/>
      <c r="D363" s="6"/>
      <c r="E363" s="6"/>
      <c r="F363" s="6"/>
      <c r="G363" s="254"/>
      <c r="H363" s="254"/>
      <c r="J363" s="6"/>
      <c r="K363" s="6"/>
      <c r="L363" s="6"/>
      <c r="M363" s="6"/>
      <c r="N363" s="6"/>
    </row>
    <row r="364" spans="1:14" s="8" customFormat="1" x14ac:dyDescent="0.3">
      <c r="A364" s="6"/>
      <c r="B364" s="6"/>
      <c r="C364" s="6"/>
      <c r="D364" s="6"/>
      <c r="E364" s="6"/>
      <c r="F364" s="6"/>
      <c r="G364" s="254"/>
      <c r="H364" s="254"/>
      <c r="J364" s="6"/>
      <c r="K364" s="6"/>
      <c r="L364" s="6"/>
      <c r="M364" s="6"/>
      <c r="N364" s="6"/>
    </row>
    <row r="365" spans="1:14" s="8" customFormat="1" x14ac:dyDescent="0.3">
      <c r="A365" s="6"/>
      <c r="B365" s="6"/>
      <c r="C365" s="6"/>
      <c r="D365" s="6"/>
      <c r="E365" s="6"/>
      <c r="F365" s="6"/>
      <c r="G365" s="254"/>
      <c r="H365" s="254"/>
      <c r="J365" s="6"/>
      <c r="K365" s="6"/>
      <c r="L365" s="6"/>
      <c r="M365" s="6"/>
      <c r="N365" s="6"/>
    </row>
    <row r="366" spans="1:14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  <c r="L366" s="6"/>
      <c r="M366" s="6"/>
      <c r="N366" s="6"/>
    </row>
    <row r="367" spans="1:14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  <c r="L367" s="6"/>
      <c r="M367" s="6"/>
      <c r="N367" s="6"/>
    </row>
    <row r="368" spans="1:14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  <c r="L368" s="6"/>
      <c r="M368" s="6"/>
      <c r="N368" s="6"/>
    </row>
    <row r="369" spans="1:14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  <c r="L369" s="6"/>
      <c r="M369" s="6"/>
      <c r="N369" s="6"/>
    </row>
    <row r="370" spans="1:14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  <c r="L370" s="6"/>
      <c r="M370" s="6"/>
      <c r="N370" s="6"/>
    </row>
    <row r="371" spans="1:14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  <c r="L371" s="6"/>
      <c r="M371" s="6"/>
      <c r="N371" s="6"/>
    </row>
    <row r="372" spans="1:14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  <c r="L372" s="6"/>
      <c r="M372" s="6"/>
      <c r="N372" s="6"/>
    </row>
    <row r="373" spans="1:14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  <c r="L373" s="6"/>
      <c r="M373" s="6"/>
      <c r="N373" s="6"/>
    </row>
    <row r="374" spans="1:14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  <c r="L374" s="6"/>
      <c r="M374" s="6"/>
      <c r="N374" s="6"/>
    </row>
    <row r="375" spans="1:14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  <c r="L375" s="6"/>
      <c r="M375" s="6"/>
      <c r="N375" s="6"/>
    </row>
    <row r="376" spans="1:14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  <c r="L376" s="6"/>
      <c r="M376" s="6"/>
      <c r="N376" s="6"/>
    </row>
    <row r="377" spans="1:14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  <c r="L377" s="6"/>
      <c r="M377" s="6"/>
      <c r="N377" s="6"/>
    </row>
    <row r="378" spans="1:14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  <c r="L378" s="6"/>
      <c r="M378" s="6"/>
      <c r="N378" s="6"/>
    </row>
    <row r="379" spans="1:14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  <c r="L379" s="6"/>
      <c r="M379" s="6"/>
      <c r="N379" s="6"/>
    </row>
    <row r="380" spans="1:14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  <c r="L380" s="6"/>
      <c r="M380" s="6"/>
      <c r="N380" s="6"/>
    </row>
    <row r="381" spans="1:14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  <c r="L381" s="6"/>
      <c r="M381" s="6"/>
      <c r="N381" s="6"/>
    </row>
    <row r="382" spans="1:14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  <c r="L382" s="6"/>
      <c r="M382" s="6"/>
      <c r="N382" s="6"/>
    </row>
    <row r="383" spans="1:14" s="8" customFormat="1" x14ac:dyDescent="0.3">
      <c r="A383" s="6"/>
      <c r="B383" s="6"/>
      <c r="C383" s="6"/>
      <c r="D383" s="6"/>
      <c r="E383" s="6"/>
      <c r="F383" s="6"/>
      <c r="G383" s="254"/>
      <c r="H383" s="254"/>
      <c r="J383" s="6"/>
      <c r="K383" s="6"/>
      <c r="L383" s="6"/>
      <c r="M383" s="6"/>
      <c r="N383" s="6"/>
    </row>
    <row r="384" spans="1:14" s="8" customFormat="1" x14ac:dyDescent="0.3">
      <c r="A384" s="6"/>
      <c r="B384" s="6"/>
      <c r="C384" s="6"/>
      <c r="D384" s="6"/>
      <c r="E384" s="6"/>
      <c r="F384" s="6"/>
      <c r="G384" s="254"/>
      <c r="H384" s="254"/>
      <c r="J384" s="6"/>
      <c r="K384" s="6"/>
      <c r="L384" s="6"/>
      <c r="M384" s="6"/>
      <c r="N384" s="6"/>
    </row>
    <row r="385" spans="1:14" s="8" customFormat="1" x14ac:dyDescent="0.3">
      <c r="A385" s="6"/>
      <c r="B385" s="6"/>
      <c r="C385" s="6"/>
      <c r="D385" s="6"/>
      <c r="E385" s="6"/>
      <c r="F385" s="6"/>
      <c r="G385" s="254"/>
      <c r="H385" s="254"/>
      <c r="J385" s="6"/>
      <c r="K385" s="6"/>
      <c r="L385" s="6"/>
      <c r="M385" s="6"/>
      <c r="N385" s="6"/>
    </row>
    <row r="386" spans="1:14" s="8" customFormat="1" x14ac:dyDescent="0.3">
      <c r="A386" s="6"/>
      <c r="B386" s="6"/>
      <c r="C386" s="6"/>
      <c r="D386" s="6"/>
      <c r="E386" s="6"/>
      <c r="F386" s="6"/>
      <c r="G386" s="254"/>
      <c r="H386" s="254"/>
      <c r="J386" s="6"/>
      <c r="K386" s="6"/>
      <c r="L386" s="6"/>
      <c r="M386" s="6"/>
      <c r="N386" s="6"/>
    </row>
    <row r="387" spans="1:14" s="8" customFormat="1" x14ac:dyDescent="0.3">
      <c r="A387" s="6"/>
      <c r="B387" s="6"/>
      <c r="C387" s="6"/>
      <c r="D387" s="6"/>
      <c r="E387" s="6"/>
      <c r="F387" s="6"/>
      <c r="G387" s="254"/>
      <c r="H387" s="254"/>
      <c r="J387" s="6"/>
      <c r="K387" s="6"/>
      <c r="L387" s="6"/>
      <c r="M387" s="6"/>
      <c r="N387" s="6"/>
    </row>
    <row r="388" spans="1:14" s="8" customFormat="1" x14ac:dyDescent="0.3">
      <c r="A388" s="6"/>
      <c r="B388" s="6"/>
      <c r="C388" s="6"/>
      <c r="D388" s="6"/>
      <c r="E388" s="6"/>
      <c r="F388" s="6"/>
      <c r="G388" s="254"/>
      <c r="H388" s="254"/>
      <c r="J388" s="6"/>
      <c r="K388" s="6"/>
      <c r="L388" s="6"/>
      <c r="M388" s="6"/>
      <c r="N388" s="6"/>
    </row>
    <row r="389" spans="1:14" s="8" customFormat="1" x14ac:dyDescent="0.3">
      <c r="A389" s="6"/>
      <c r="B389" s="6"/>
      <c r="C389" s="6"/>
      <c r="D389" s="6"/>
      <c r="E389" s="6"/>
      <c r="F389" s="6"/>
      <c r="G389" s="254"/>
      <c r="H389" s="254"/>
      <c r="J389" s="6"/>
      <c r="K389" s="6"/>
      <c r="L389" s="6"/>
      <c r="M389" s="6"/>
      <c r="N389" s="6"/>
    </row>
    <row r="390" spans="1:14" s="8" customFormat="1" x14ac:dyDescent="0.3">
      <c r="A390" s="6"/>
      <c r="B390" s="6"/>
      <c r="C390" s="6"/>
      <c r="D390" s="6"/>
      <c r="E390" s="6"/>
      <c r="F390" s="6"/>
      <c r="G390" s="254"/>
      <c r="H390" s="254"/>
      <c r="J390" s="6"/>
      <c r="K390" s="6"/>
      <c r="L390" s="6"/>
      <c r="M390" s="6"/>
      <c r="N390" s="6"/>
    </row>
    <row r="391" spans="1:14" s="8" customFormat="1" x14ac:dyDescent="0.3">
      <c r="A391" s="6"/>
      <c r="B391" s="6"/>
      <c r="C391" s="6"/>
      <c r="D391" s="6"/>
      <c r="E391" s="6"/>
      <c r="F391" s="6"/>
      <c r="G391" s="254"/>
      <c r="H391" s="254"/>
      <c r="J391" s="6"/>
      <c r="K391" s="6"/>
      <c r="L391" s="6"/>
      <c r="M391" s="6"/>
      <c r="N391" s="6"/>
    </row>
    <row r="392" spans="1:14" s="8" customFormat="1" x14ac:dyDescent="0.3">
      <c r="A392" s="6"/>
      <c r="B392" s="6"/>
      <c r="C392" s="6"/>
      <c r="D392" s="6"/>
      <c r="E392" s="6"/>
      <c r="F392" s="6"/>
      <c r="G392" s="254"/>
      <c r="H392" s="254"/>
      <c r="J392" s="6"/>
      <c r="K392" s="6"/>
      <c r="L392" s="6"/>
      <c r="M392" s="6"/>
      <c r="N392" s="6"/>
    </row>
    <row r="393" spans="1:14" s="8" customFormat="1" x14ac:dyDescent="0.3">
      <c r="A393" s="6"/>
      <c r="B393" s="6"/>
      <c r="C393" s="6"/>
      <c r="D393" s="6"/>
      <c r="E393" s="6"/>
      <c r="F393" s="6"/>
      <c r="G393" s="254"/>
      <c r="H393" s="254"/>
      <c r="J393" s="6"/>
      <c r="K393" s="6"/>
      <c r="L393" s="6"/>
      <c r="M393" s="6"/>
      <c r="N393" s="6"/>
    </row>
    <row r="394" spans="1:14" s="8" customFormat="1" x14ac:dyDescent="0.3">
      <c r="A394" s="6"/>
      <c r="B394" s="6"/>
      <c r="C394" s="6"/>
      <c r="D394" s="6"/>
      <c r="E394" s="6"/>
      <c r="F394" s="6"/>
      <c r="G394" s="254"/>
      <c r="H394" s="254"/>
      <c r="J394" s="6"/>
      <c r="K394" s="6"/>
      <c r="L394" s="6"/>
      <c r="M394" s="6"/>
      <c r="N394" s="6"/>
    </row>
    <row r="395" spans="1:14" s="8" customFormat="1" x14ac:dyDescent="0.3">
      <c r="A395" s="6"/>
      <c r="B395" s="6"/>
      <c r="C395" s="6"/>
      <c r="D395" s="6"/>
      <c r="E395" s="6"/>
      <c r="F395" s="6"/>
      <c r="G395" s="254"/>
      <c r="H395" s="254"/>
      <c r="J395" s="6"/>
      <c r="K395" s="6"/>
      <c r="L395" s="6"/>
      <c r="M395" s="6"/>
      <c r="N395" s="6"/>
    </row>
    <row r="396" spans="1:14" s="8" customFormat="1" x14ac:dyDescent="0.3">
      <c r="A396" s="6"/>
      <c r="B396" s="6"/>
      <c r="C396" s="6"/>
      <c r="D396" s="6"/>
      <c r="E396" s="6"/>
      <c r="F396" s="6"/>
      <c r="G396" s="254"/>
      <c r="H396" s="254"/>
      <c r="J396" s="6"/>
      <c r="K396" s="6"/>
      <c r="L396" s="6"/>
      <c r="M396" s="6"/>
      <c r="N396" s="6"/>
    </row>
    <row r="397" spans="1:14" s="8" customFormat="1" x14ac:dyDescent="0.3">
      <c r="A397" s="6"/>
      <c r="B397" s="6"/>
      <c r="C397" s="6"/>
      <c r="D397" s="6"/>
      <c r="E397" s="6"/>
      <c r="F397" s="6"/>
      <c r="G397" s="254"/>
      <c r="H397" s="254"/>
      <c r="J397" s="6"/>
      <c r="K397" s="6"/>
      <c r="L397" s="6"/>
      <c r="M397" s="6"/>
      <c r="N397" s="6"/>
    </row>
    <row r="398" spans="1:14" s="8" customFormat="1" x14ac:dyDescent="0.3">
      <c r="A398" s="6"/>
      <c r="B398" s="6"/>
      <c r="C398" s="6"/>
      <c r="D398" s="6"/>
      <c r="E398" s="6"/>
      <c r="F398" s="6"/>
      <c r="G398" s="254"/>
      <c r="H398" s="254"/>
      <c r="J398" s="6"/>
      <c r="K398" s="6"/>
      <c r="L398" s="6"/>
      <c r="M398" s="6"/>
      <c r="N398" s="6"/>
    </row>
    <row r="399" spans="1:14" s="8" customFormat="1" x14ac:dyDescent="0.3">
      <c r="A399" s="6"/>
      <c r="B399" s="6"/>
      <c r="C399" s="6"/>
      <c r="D399" s="6"/>
      <c r="E399" s="6"/>
      <c r="F399" s="6"/>
      <c r="G399" s="254"/>
      <c r="H399" s="254"/>
      <c r="J399" s="6"/>
      <c r="K399" s="6"/>
      <c r="L399" s="6"/>
      <c r="M399" s="6"/>
      <c r="N399" s="6"/>
    </row>
    <row r="400" spans="1:14" s="8" customFormat="1" x14ac:dyDescent="0.3">
      <c r="A400" s="6"/>
      <c r="B400" s="6"/>
      <c r="C400" s="6"/>
      <c r="D400" s="6"/>
      <c r="E400" s="6"/>
      <c r="F400" s="6"/>
      <c r="G400" s="254"/>
      <c r="H400" s="254"/>
      <c r="J400" s="6"/>
      <c r="K400" s="6"/>
      <c r="L400" s="6"/>
      <c r="M400" s="6"/>
      <c r="N400" s="6"/>
    </row>
    <row r="401" spans="1:14" s="8" customFormat="1" x14ac:dyDescent="0.3">
      <c r="A401" s="6"/>
      <c r="B401" s="6"/>
      <c r="C401" s="6"/>
      <c r="D401" s="6"/>
      <c r="E401" s="6"/>
      <c r="F401" s="6"/>
      <c r="G401" s="254"/>
      <c r="H401" s="254"/>
      <c r="J401" s="6"/>
      <c r="K401" s="6"/>
      <c r="L401" s="6"/>
      <c r="M401" s="6"/>
      <c r="N401" s="6"/>
    </row>
    <row r="402" spans="1:14" s="8" customFormat="1" x14ac:dyDescent="0.3">
      <c r="A402" s="6"/>
      <c r="B402" s="6"/>
      <c r="C402" s="6"/>
      <c r="D402" s="6"/>
      <c r="E402" s="6"/>
      <c r="F402" s="6"/>
      <c r="G402" s="254"/>
      <c r="H402" s="254"/>
      <c r="J402" s="6"/>
      <c r="K402" s="6"/>
      <c r="L402" s="6"/>
      <c r="M402" s="6"/>
      <c r="N402" s="6"/>
    </row>
    <row r="403" spans="1:14" s="8" customFormat="1" x14ac:dyDescent="0.3">
      <c r="A403" s="6"/>
      <c r="B403" s="6"/>
      <c r="C403" s="6"/>
      <c r="D403" s="6"/>
      <c r="E403" s="6"/>
      <c r="F403" s="6"/>
      <c r="G403" s="254"/>
      <c r="H403" s="254"/>
      <c r="J403" s="6"/>
      <c r="K403" s="6"/>
      <c r="L403" s="6"/>
      <c r="M403" s="6"/>
      <c r="N403" s="6"/>
    </row>
    <row r="404" spans="1:14" s="8" customFormat="1" x14ac:dyDescent="0.3">
      <c r="A404" s="6"/>
      <c r="B404" s="6"/>
      <c r="C404" s="6"/>
      <c r="D404" s="6"/>
      <c r="E404" s="6"/>
      <c r="F404" s="6"/>
      <c r="G404" s="254"/>
      <c r="H404" s="254"/>
      <c r="J404" s="6"/>
      <c r="K404" s="6"/>
      <c r="L404" s="6"/>
      <c r="M404" s="6"/>
      <c r="N404" s="6"/>
    </row>
    <row r="405" spans="1:14" s="8" customFormat="1" x14ac:dyDescent="0.3">
      <c r="A405" s="6"/>
      <c r="B405" s="6"/>
      <c r="C405" s="6"/>
      <c r="D405" s="6"/>
      <c r="E405" s="6"/>
      <c r="F405" s="6"/>
      <c r="G405" s="254"/>
      <c r="H405" s="254"/>
      <c r="J405" s="6"/>
      <c r="K405" s="6"/>
      <c r="L405" s="6"/>
      <c r="M405" s="6"/>
      <c r="N405" s="6"/>
    </row>
    <row r="406" spans="1:14" s="8" customFormat="1" x14ac:dyDescent="0.3">
      <c r="A406" s="6"/>
      <c r="B406" s="6"/>
      <c r="C406" s="6"/>
      <c r="D406" s="6"/>
      <c r="E406" s="6"/>
      <c r="F406" s="6"/>
      <c r="G406" s="254"/>
      <c r="H406" s="254"/>
      <c r="J406" s="6"/>
      <c r="K406" s="6"/>
      <c r="L406" s="6"/>
      <c r="M406" s="6"/>
      <c r="N406" s="6"/>
    </row>
    <row r="407" spans="1:14" s="8" customFormat="1" x14ac:dyDescent="0.3">
      <c r="A407" s="6"/>
      <c r="B407" s="6"/>
      <c r="C407" s="6"/>
      <c r="D407" s="6"/>
      <c r="E407" s="6"/>
      <c r="F407" s="6"/>
      <c r="G407" s="254"/>
      <c r="H407" s="254"/>
      <c r="J407" s="6"/>
      <c r="K407" s="6"/>
      <c r="L407" s="6"/>
      <c r="M407" s="6"/>
      <c r="N407" s="6"/>
    </row>
  </sheetData>
  <mergeCells count="41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16"/>
  <sheetViews>
    <sheetView showGridLines="0" topLeftCell="B55" zoomScaleNormal="100" zoomScaleSheetLayoutView="100" workbookViewId="0">
      <selection activeCell="H74" sqref="H74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9.5546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3"/>
    <row r="2" spans="2:14" ht="17.399999999999999" x14ac:dyDescent="0.3">
      <c r="B2" s="261" t="s">
        <v>300</v>
      </c>
      <c r="C2" s="261"/>
      <c r="D2" s="261"/>
      <c r="E2" s="261"/>
      <c r="F2" s="261"/>
      <c r="G2" s="261"/>
      <c r="H2" s="261"/>
      <c r="I2" s="261"/>
      <c r="J2" s="9"/>
    </row>
    <row r="3" spans="2:14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  <c r="J3" s="9"/>
    </row>
    <row r="4" spans="2:14" ht="12.75" customHeight="1" x14ac:dyDescent="0.3">
      <c r="B4" s="280" t="s">
        <v>49</v>
      </c>
      <c r="C4" s="280"/>
      <c r="D4" s="280"/>
      <c r="E4" s="35">
        <v>0.79166666666666663</v>
      </c>
      <c r="F4" s="281" t="s">
        <v>73</v>
      </c>
      <c r="G4" s="282"/>
      <c r="H4" s="36">
        <v>0.11458333333333333</v>
      </c>
      <c r="I4" s="37">
        <f ca="1">NOW()</f>
        <v>42868.620809837965</v>
      </c>
    </row>
    <row r="5" spans="2:14" ht="15.6" x14ac:dyDescent="0.3">
      <c r="B5" s="266" t="s">
        <v>298</v>
      </c>
      <c r="C5" s="266"/>
      <c r="D5" s="266"/>
      <c r="E5" s="267" t="s">
        <v>52</v>
      </c>
      <c r="F5" s="267"/>
      <c r="G5" s="267" t="s">
        <v>50</v>
      </c>
      <c r="H5" s="267"/>
      <c r="I5" s="50">
        <v>100</v>
      </c>
      <c r="J5" s="11"/>
      <c r="K5" s="11"/>
      <c r="L5" s="11"/>
      <c r="M5" s="11"/>
      <c r="N5" s="11"/>
    </row>
    <row r="6" spans="2:14" ht="6.75" customHeight="1" x14ac:dyDescent="0.3">
      <c r="B6" s="146"/>
      <c r="C6" s="146"/>
      <c r="D6" s="146"/>
      <c r="E6" s="147"/>
      <c r="F6" s="147"/>
      <c r="G6" s="147"/>
      <c r="H6" s="147"/>
      <c r="I6" s="51"/>
      <c r="J6" s="11"/>
      <c r="K6" s="11"/>
      <c r="L6" s="11"/>
      <c r="M6" s="11"/>
      <c r="N6" s="11"/>
    </row>
    <row r="7" spans="2:14" ht="14.25" customHeight="1" x14ac:dyDescent="0.3">
      <c r="B7" s="52" t="s">
        <v>178</v>
      </c>
      <c r="C7" s="52"/>
      <c r="D7" s="52"/>
      <c r="E7" s="249">
        <v>3490000</v>
      </c>
      <c r="F7" s="249"/>
      <c r="G7" s="255">
        <v>1</v>
      </c>
      <c r="H7" s="255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3">
      <c r="B8" s="54" t="s">
        <v>365</v>
      </c>
      <c r="C8" s="54"/>
      <c r="D8" s="54"/>
      <c r="E8" s="255" t="s">
        <v>51</v>
      </c>
      <c r="F8" s="255"/>
      <c r="G8" s="255" t="s">
        <v>51</v>
      </c>
      <c r="H8" s="255"/>
      <c r="I8" s="144" t="s">
        <v>51</v>
      </c>
      <c r="J8" s="32"/>
      <c r="K8" s="32"/>
      <c r="L8" s="32"/>
      <c r="M8" s="32"/>
      <c r="N8" s="32"/>
    </row>
    <row r="9" spans="2:14" ht="14.25" customHeight="1" x14ac:dyDescent="0.3">
      <c r="B9" s="14" t="s">
        <v>111</v>
      </c>
      <c r="C9" s="14"/>
      <c r="D9" s="14"/>
      <c r="E9" s="249">
        <v>5800</v>
      </c>
      <c r="F9" s="249"/>
      <c r="G9" s="255">
        <f>I5</f>
        <v>100</v>
      </c>
      <c r="H9" s="255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3">
      <c r="B10" s="14" t="s">
        <v>276</v>
      </c>
      <c r="C10" s="14"/>
      <c r="D10" s="14"/>
      <c r="E10" s="249">
        <v>3400</v>
      </c>
      <c r="F10" s="249"/>
      <c r="G10" s="255">
        <f>+I5</f>
        <v>100</v>
      </c>
      <c r="H10" s="255"/>
      <c r="I10" s="53">
        <f>E10*G10</f>
        <v>340000</v>
      </c>
      <c r="J10" s="32"/>
      <c r="K10" s="32"/>
      <c r="L10" s="32"/>
      <c r="M10" s="32"/>
      <c r="N10" s="32"/>
    </row>
    <row r="11" spans="2:14" x14ac:dyDescent="0.3">
      <c r="B11" s="14" t="s">
        <v>277</v>
      </c>
      <c r="C11" s="14"/>
      <c r="D11" s="14"/>
      <c r="E11" s="249">
        <v>7800</v>
      </c>
      <c r="F11" s="249"/>
      <c r="G11" s="255">
        <f>+I5</f>
        <v>100</v>
      </c>
      <c r="H11" s="255"/>
      <c r="I11" s="53">
        <f>E11*G11</f>
        <v>780000</v>
      </c>
      <c r="J11" s="32"/>
      <c r="K11" s="32"/>
      <c r="L11" s="32"/>
      <c r="M11" s="32"/>
      <c r="N11" s="32"/>
    </row>
    <row r="12" spans="2:14" x14ac:dyDescent="0.3">
      <c r="B12" s="52" t="s">
        <v>112</v>
      </c>
      <c r="C12" s="52"/>
      <c r="D12" s="52"/>
      <c r="E12" s="249">
        <v>43900</v>
      </c>
      <c r="F12" s="249"/>
      <c r="G12" s="255">
        <f>I5-G13</f>
        <v>100</v>
      </c>
      <c r="H12" s="255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3">
      <c r="B13" s="52" t="s">
        <v>71</v>
      </c>
      <c r="C13" s="52"/>
      <c r="D13" s="52"/>
      <c r="E13" s="249">
        <v>22000</v>
      </c>
      <c r="F13" s="249"/>
      <c r="G13" s="255"/>
      <c r="H13" s="255"/>
      <c r="I13" s="53"/>
      <c r="J13" s="32"/>
      <c r="K13" s="32"/>
      <c r="L13" s="32"/>
      <c r="M13" s="32"/>
      <c r="N13" s="32"/>
    </row>
    <row r="14" spans="2:14" x14ac:dyDescent="0.3">
      <c r="B14" s="52" t="s">
        <v>113</v>
      </c>
      <c r="C14" s="52"/>
      <c r="D14" s="52"/>
      <c r="E14" s="249">
        <v>5800</v>
      </c>
      <c r="F14" s="249"/>
      <c r="G14" s="255">
        <f>I5</f>
        <v>100</v>
      </c>
      <c r="H14" s="255"/>
      <c r="I14" s="53">
        <f>E14*G14</f>
        <v>580000</v>
      </c>
      <c r="J14" s="32"/>
      <c r="K14" s="32"/>
      <c r="L14" s="32"/>
      <c r="M14" s="32"/>
      <c r="N14" s="32"/>
    </row>
    <row r="15" spans="2:14" x14ac:dyDescent="0.3">
      <c r="B15" s="55"/>
      <c r="C15" s="55"/>
      <c r="D15" s="55"/>
      <c r="E15" s="249"/>
      <c r="F15" s="249"/>
      <c r="G15" s="255"/>
      <c r="H15" s="255"/>
      <c r="I15" s="53"/>
      <c r="J15" s="32"/>
      <c r="K15" s="32"/>
      <c r="L15" s="32"/>
      <c r="M15" s="32"/>
      <c r="N15" s="32"/>
    </row>
    <row r="16" spans="2:14" ht="17.100000000000001" customHeight="1" x14ac:dyDescent="0.3">
      <c r="B16" s="259" t="s">
        <v>1</v>
      </c>
      <c r="C16" s="259"/>
      <c r="D16" s="259"/>
      <c r="E16" s="249"/>
      <c r="F16" s="249"/>
      <c r="G16" s="255"/>
      <c r="H16" s="255"/>
      <c r="I16" s="53"/>
      <c r="J16" s="32"/>
      <c r="K16" s="32"/>
      <c r="L16" s="32"/>
      <c r="M16" s="32"/>
      <c r="N16" s="32"/>
    </row>
    <row r="17" spans="1:14" ht="12.75" customHeight="1" x14ac:dyDescent="0.3">
      <c r="A17"/>
      <c r="B17" s="56"/>
      <c r="C17" s="57"/>
      <c r="D17" s="57"/>
      <c r="E17" s="143"/>
      <c r="F17" s="143"/>
      <c r="G17" s="144"/>
      <c r="H17" s="144"/>
      <c r="I17" s="53"/>
      <c r="J17" s="16"/>
      <c r="K17" s="16"/>
      <c r="L17" s="16"/>
      <c r="M17" s="16"/>
      <c r="N17" s="16"/>
    </row>
    <row r="18" spans="1:14" x14ac:dyDescent="0.3">
      <c r="B18" s="41" t="s">
        <v>297</v>
      </c>
      <c r="C18" s="41"/>
      <c r="D18" s="41"/>
      <c r="E18" s="246">
        <v>5800</v>
      </c>
      <c r="F18" s="246"/>
      <c r="G18" s="258">
        <f>I5</f>
        <v>100</v>
      </c>
      <c r="H18" s="258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3">
      <c r="B19" s="279" t="s">
        <v>313</v>
      </c>
      <c r="C19" s="279"/>
      <c r="D19" s="279"/>
      <c r="E19" s="246">
        <v>9800</v>
      </c>
      <c r="F19" s="246"/>
      <c r="G19" s="148"/>
      <c r="H19" s="148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3">
      <c r="B20" s="257" t="s">
        <v>76</v>
      </c>
      <c r="C20" s="257"/>
      <c r="D20" s="257"/>
      <c r="E20" s="249">
        <v>11500</v>
      </c>
      <c r="F20" s="249"/>
      <c r="G20" s="255">
        <f>+I5</f>
        <v>100</v>
      </c>
      <c r="H20" s="255"/>
      <c r="I20" s="53">
        <f>G20*E20</f>
        <v>1150000</v>
      </c>
      <c r="J20" s="32"/>
      <c r="K20" s="32"/>
      <c r="L20" s="32"/>
      <c r="M20" s="32"/>
      <c r="N20" s="32"/>
    </row>
    <row r="21" spans="1:14" x14ac:dyDescent="0.3">
      <c r="B21" s="60" t="s">
        <v>2</v>
      </c>
      <c r="C21" s="60"/>
      <c r="D21" s="60"/>
      <c r="E21" s="255" t="s">
        <v>51</v>
      </c>
      <c r="F21" s="255"/>
      <c r="G21" s="255" t="s">
        <v>51</v>
      </c>
      <c r="H21" s="255"/>
      <c r="I21" s="144" t="s">
        <v>51</v>
      </c>
      <c r="J21" s="32"/>
      <c r="K21" s="32"/>
      <c r="L21" s="32"/>
      <c r="M21" s="32"/>
      <c r="N21" s="32"/>
    </row>
    <row r="22" spans="1:14" x14ac:dyDescent="0.3">
      <c r="B22" s="58" t="s">
        <v>70</v>
      </c>
      <c r="C22" s="58"/>
      <c r="D22" s="58"/>
      <c r="E22" s="249">
        <v>100000</v>
      </c>
      <c r="F22" s="249"/>
      <c r="G22" s="255">
        <f>IF(I5&lt;80,8,ROUND((I5*10%),0))+1</f>
        <v>11</v>
      </c>
      <c r="H22" s="255"/>
      <c r="I22" s="53">
        <f>G22*E22</f>
        <v>1100000</v>
      </c>
      <c r="J22" s="32"/>
      <c r="K22" s="32"/>
      <c r="L22" s="32"/>
      <c r="M22" s="32"/>
      <c r="N22" s="32"/>
    </row>
    <row r="23" spans="1:14" ht="15" thickBot="1" x14ac:dyDescent="0.35">
      <c r="B23" s="247" t="s">
        <v>116</v>
      </c>
      <c r="C23" s="247"/>
      <c r="D23" s="247"/>
      <c r="E23" s="247"/>
      <c r="F23" s="247"/>
      <c r="G23" s="247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3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3">
      <c r="B25" s="250" t="s">
        <v>3</v>
      </c>
      <c r="C25" s="250"/>
      <c r="D25" s="250"/>
      <c r="E25" s="250"/>
      <c r="F25" s="250"/>
      <c r="G25" s="250"/>
      <c r="H25" s="250"/>
      <c r="I25" s="250"/>
      <c r="J25" s="32"/>
      <c r="K25" s="32"/>
      <c r="L25" s="32"/>
      <c r="M25" s="32"/>
      <c r="N25" s="32"/>
    </row>
    <row r="26" spans="1:14" ht="4.5" customHeight="1" x14ac:dyDescent="0.3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3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3">
      <c r="A28" s="19"/>
      <c r="B28" s="145"/>
      <c r="C28" s="145"/>
      <c r="D28" s="145"/>
      <c r="E28" s="145"/>
      <c r="F28" s="145"/>
      <c r="G28" s="145"/>
      <c r="H28" s="145"/>
      <c r="I28" s="47"/>
    </row>
    <row r="29" spans="1:14" x14ac:dyDescent="0.3">
      <c r="A29" s="19"/>
      <c r="B29" s="19"/>
      <c r="C29" s="253" t="s">
        <v>117</v>
      </c>
      <c r="D29" s="253"/>
      <c r="E29" s="149" t="s">
        <v>52</v>
      </c>
      <c r="F29" s="20"/>
      <c r="G29" s="20"/>
      <c r="H29" s="149" t="s">
        <v>0</v>
      </c>
      <c r="I29" s="149" t="s">
        <v>4</v>
      </c>
    </row>
    <row r="30" spans="1:14" x14ac:dyDescent="0.3">
      <c r="B30" s="54" t="s">
        <v>294</v>
      </c>
      <c r="C30" s="54"/>
      <c r="D30" s="54"/>
      <c r="E30" s="249">
        <v>1590000</v>
      </c>
      <c r="F30" s="249"/>
      <c r="G30" s="255">
        <v>1</v>
      </c>
      <c r="H30" s="255"/>
      <c r="I30" s="53">
        <f>G30*E30</f>
        <v>1590000</v>
      </c>
      <c r="J30" s="32"/>
      <c r="K30" s="32"/>
      <c r="L30" s="32"/>
      <c r="M30" s="32"/>
      <c r="N30" s="32"/>
    </row>
    <row r="31" spans="1:14" x14ac:dyDescent="0.3">
      <c r="B31" s="54" t="s">
        <v>281</v>
      </c>
      <c r="C31" s="54"/>
      <c r="D31" s="54"/>
      <c r="E31" s="249">
        <v>1680000</v>
      </c>
      <c r="F31" s="249"/>
      <c r="G31" s="255">
        <v>1</v>
      </c>
      <c r="H31" s="255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3">
      <c r="B32" s="248" t="s">
        <v>284</v>
      </c>
      <c r="C32" s="248"/>
      <c r="D32" s="248"/>
      <c r="E32" s="249">
        <v>4500000</v>
      </c>
      <c r="F32" s="249">
        <v>3800000</v>
      </c>
      <c r="G32" s="258"/>
      <c r="H32" s="258"/>
      <c r="I32" s="40"/>
      <c r="J32" s="32"/>
      <c r="K32" s="32"/>
      <c r="L32" s="32"/>
      <c r="M32" s="32"/>
      <c r="N32" s="32"/>
    </row>
    <row r="33" spans="1:14" ht="15.75" customHeight="1" x14ac:dyDescent="0.3">
      <c r="B33" s="59" t="s">
        <v>282</v>
      </c>
      <c r="C33" s="59"/>
      <c r="E33" s="249">
        <v>65000</v>
      </c>
      <c r="F33" s="249">
        <v>65000</v>
      </c>
      <c r="G33" s="148"/>
      <c r="H33" s="148"/>
      <c r="I33" s="40"/>
      <c r="J33" s="32"/>
      <c r="K33" s="32"/>
      <c r="L33" s="32"/>
      <c r="M33" s="32"/>
      <c r="N33" s="32"/>
    </row>
    <row r="34" spans="1:14" ht="15.75" customHeight="1" x14ac:dyDescent="0.3">
      <c r="B34" s="256" t="s">
        <v>179</v>
      </c>
      <c r="C34" s="256"/>
      <c r="D34" s="256"/>
      <c r="E34" s="249">
        <v>700000</v>
      </c>
      <c r="F34" s="249">
        <v>65000</v>
      </c>
      <c r="G34" s="148"/>
      <c r="H34" s="148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3">
      <c r="B35" s="256" t="s">
        <v>180</v>
      </c>
      <c r="C35" s="256"/>
      <c r="D35" s="256"/>
      <c r="E35" s="249">
        <v>450000</v>
      </c>
      <c r="F35" s="249">
        <v>65000</v>
      </c>
      <c r="G35" s="148"/>
      <c r="H35" s="148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3">
      <c r="A36" s="21"/>
      <c r="B36" s="59" t="s">
        <v>128</v>
      </c>
      <c r="C36" s="59"/>
      <c r="E36" s="246">
        <v>650000</v>
      </c>
      <c r="F36" s="246"/>
      <c r="G36" s="255"/>
      <c r="H36" s="255"/>
      <c r="I36" s="40"/>
    </row>
    <row r="37" spans="1:14" ht="15.75" customHeight="1" x14ac:dyDescent="0.3">
      <c r="A37" s="21"/>
      <c r="B37" s="59" t="s">
        <v>129</v>
      </c>
      <c r="C37" s="59"/>
      <c r="E37" s="246">
        <v>480000</v>
      </c>
      <c r="F37" s="246"/>
      <c r="G37" s="255"/>
      <c r="H37" s="255"/>
      <c r="I37" s="53"/>
    </row>
    <row r="38" spans="1:14" ht="15.75" customHeight="1" x14ac:dyDescent="0.3">
      <c r="A38" s="21"/>
      <c r="B38" s="59" t="s">
        <v>267</v>
      </c>
      <c r="C38" s="59"/>
      <c r="D38" s="59"/>
      <c r="E38" s="249">
        <v>200000</v>
      </c>
      <c r="F38" s="249">
        <v>160000</v>
      </c>
      <c r="G38" s="178">
        <v>3</v>
      </c>
      <c r="H38" s="180">
        <v>3</v>
      </c>
      <c r="I38" s="53">
        <f>+E38*H38</f>
        <v>600000</v>
      </c>
      <c r="K38" s="181">
        <v>2.5</v>
      </c>
    </row>
    <row r="39" spans="1:14" ht="15.75" customHeight="1" x14ac:dyDescent="0.3">
      <c r="A39" s="21"/>
      <c r="B39" s="59" t="s">
        <v>188</v>
      </c>
      <c r="C39" s="59"/>
      <c r="E39" s="246">
        <v>500000</v>
      </c>
      <c r="F39" s="246"/>
      <c r="G39" s="255"/>
      <c r="H39" s="255"/>
      <c r="I39" s="53"/>
    </row>
    <row r="40" spans="1:14" ht="15.75" customHeight="1" x14ac:dyDescent="0.3">
      <c r="A40" s="21"/>
      <c r="B40" s="59" t="s">
        <v>86</v>
      </c>
      <c r="C40" s="59"/>
      <c r="E40" s="249">
        <v>850000</v>
      </c>
      <c r="F40" s="249">
        <v>65000</v>
      </c>
      <c r="G40" s="32"/>
      <c r="H40" s="142"/>
      <c r="I40" s="22"/>
    </row>
    <row r="41" spans="1:14" ht="17.25" customHeight="1" x14ac:dyDescent="0.3">
      <c r="A41" s="21"/>
      <c r="B41" s="248" t="s">
        <v>124</v>
      </c>
      <c r="C41" s="248"/>
      <c r="D41" s="248"/>
      <c r="E41" s="249">
        <v>1850000</v>
      </c>
      <c r="F41" s="249">
        <v>160000</v>
      </c>
      <c r="G41" s="255"/>
      <c r="H41" s="255"/>
      <c r="I41" s="53"/>
    </row>
    <row r="42" spans="1:14" ht="29.25" customHeight="1" x14ac:dyDescent="0.3">
      <c r="A42" s="21"/>
      <c r="B42" s="248" t="s">
        <v>125</v>
      </c>
      <c r="C42" s="248"/>
      <c r="D42" s="248"/>
      <c r="E42" s="249">
        <v>1600000</v>
      </c>
      <c r="F42" s="249">
        <v>160000</v>
      </c>
      <c r="G42" s="144"/>
      <c r="H42" s="144"/>
      <c r="I42" s="53"/>
    </row>
    <row r="43" spans="1:14" ht="15.75" customHeight="1" x14ac:dyDescent="0.3">
      <c r="A43" s="21"/>
      <c r="B43" s="59" t="s">
        <v>265</v>
      </c>
      <c r="C43" s="59"/>
      <c r="E43" s="246">
        <v>7500</v>
      </c>
      <c r="F43" s="246"/>
      <c r="G43" s="144"/>
      <c r="H43" s="144"/>
      <c r="I43" s="53"/>
    </row>
    <row r="44" spans="1:14" ht="15.75" customHeight="1" x14ac:dyDescent="0.3">
      <c r="A44" s="21"/>
      <c r="B44" s="59" t="s">
        <v>266</v>
      </c>
      <c r="C44" s="59"/>
      <c r="E44" s="246">
        <v>9000</v>
      </c>
      <c r="F44" s="246"/>
      <c r="G44" s="144"/>
      <c r="H44" s="144"/>
      <c r="I44" s="53"/>
    </row>
    <row r="45" spans="1:14" ht="15.75" customHeight="1" x14ac:dyDescent="0.3">
      <c r="A45" s="21"/>
      <c r="B45" s="59" t="s">
        <v>268</v>
      </c>
      <c r="C45" s="59"/>
      <c r="E45" s="246">
        <v>65000</v>
      </c>
      <c r="F45" s="246"/>
      <c r="G45" s="144"/>
      <c r="H45" s="144"/>
      <c r="I45" s="53"/>
    </row>
    <row r="46" spans="1:14" ht="15.75" customHeight="1" x14ac:dyDescent="0.3">
      <c r="A46" s="21"/>
      <c r="B46" s="59" t="s">
        <v>279</v>
      </c>
      <c r="C46" s="59"/>
      <c r="E46" s="246">
        <v>220000</v>
      </c>
      <c r="F46" s="246"/>
      <c r="G46" s="144"/>
      <c r="H46" s="144"/>
      <c r="I46" s="53"/>
    </row>
    <row r="47" spans="1:14" ht="15.75" customHeight="1" x14ac:dyDescent="0.3">
      <c r="A47" s="21"/>
      <c r="B47" s="59" t="s">
        <v>280</v>
      </c>
      <c r="C47" s="59"/>
      <c r="E47" s="246">
        <v>140000</v>
      </c>
      <c r="F47" s="246"/>
      <c r="G47" s="144"/>
      <c r="H47" s="144"/>
      <c r="I47" s="53"/>
    </row>
    <row r="48" spans="1:14" ht="42.75" customHeight="1" x14ac:dyDescent="0.3">
      <c r="A48" s="21"/>
      <c r="B48" s="245" t="s">
        <v>289</v>
      </c>
      <c r="C48" s="245"/>
      <c r="D48" s="245"/>
      <c r="E48" s="246">
        <v>2700000</v>
      </c>
      <c r="F48" s="246"/>
      <c r="G48" s="144"/>
      <c r="H48" s="144"/>
      <c r="I48" s="53"/>
    </row>
    <row r="49" spans="1:9" ht="42.75" customHeight="1" x14ac:dyDescent="0.3">
      <c r="A49" s="21"/>
      <c r="B49" s="245" t="s">
        <v>290</v>
      </c>
      <c r="C49" s="245"/>
      <c r="D49" s="245"/>
      <c r="E49" s="246">
        <v>2200000</v>
      </c>
      <c r="F49" s="246"/>
      <c r="G49" s="144"/>
      <c r="H49" s="144"/>
      <c r="I49" s="53"/>
    </row>
    <row r="50" spans="1:9" ht="42.75" customHeight="1" x14ac:dyDescent="0.3">
      <c r="A50" s="21"/>
      <c r="B50" s="245" t="s">
        <v>291</v>
      </c>
      <c r="C50" s="245"/>
      <c r="D50" s="245"/>
      <c r="E50" s="246">
        <v>1600000</v>
      </c>
      <c r="F50" s="246"/>
      <c r="G50" s="144"/>
      <c r="H50" s="144"/>
      <c r="I50" s="53"/>
    </row>
    <row r="51" spans="1:9" ht="15" thickBot="1" x14ac:dyDescent="0.35">
      <c r="A51" s="21"/>
      <c r="B51" s="247" t="s">
        <v>72</v>
      </c>
      <c r="C51" s="247"/>
      <c r="D51" s="247"/>
      <c r="E51" s="247"/>
      <c r="F51" s="247"/>
      <c r="G51" s="247"/>
      <c r="H51" s="61"/>
      <c r="I51" s="62">
        <f>+SUM(I30:I41)</f>
        <v>5020000</v>
      </c>
    </row>
    <row r="52" spans="1:9" ht="15.6" thickTop="1" thickBot="1" x14ac:dyDescent="0.35">
      <c r="A52" s="21"/>
      <c r="B52" s="247" t="s">
        <v>126</v>
      </c>
      <c r="C52" s="247"/>
      <c r="D52" s="247"/>
      <c r="E52" s="247"/>
      <c r="F52" s="247"/>
      <c r="G52" s="247"/>
      <c r="H52" s="61"/>
      <c r="I52" s="62">
        <f>+I51+I23</f>
        <v>20950000</v>
      </c>
    </row>
    <row r="53" spans="1:9" ht="15" thickTop="1" x14ac:dyDescent="0.3">
      <c r="A53" s="21"/>
      <c r="B53" s="248"/>
      <c r="C53" s="248"/>
      <c r="D53" s="248"/>
      <c r="E53" s="249"/>
      <c r="F53" s="249"/>
      <c r="G53" s="255"/>
      <c r="H53" s="255"/>
      <c r="I53" s="53"/>
    </row>
    <row r="54" spans="1:9" ht="15.6" x14ac:dyDescent="0.3">
      <c r="A54" s="21"/>
      <c r="B54" s="154" t="s">
        <v>296</v>
      </c>
      <c r="C54" s="154"/>
      <c r="D54" s="154"/>
      <c r="E54" s="151"/>
      <c r="F54" s="143"/>
      <c r="G54" s="144"/>
      <c r="H54" s="144"/>
      <c r="I54" s="53"/>
    </row>
    <row r="55" spans="1:9" x14ac:dyDescent="0.3">
      <c r="A55" s="21"/>
      <c r="B55" s="105" t="s">
        <v>184</v>
      </c>
      <c r="C55" s="105"/>
      <c r="D55" s="105"/>
      <c r="E55" s="283"/>
      <c r="F55" s="283"/>
      <c r="G55" s="283">
        <v>0.3</v>
      </c>
      <c r="H55" s="283"/>
      <c r="I55" s="106">
        <f>+I7*G55</f>
        <v>1047000</v>
      </c>
    </row>
    <row r="56" spans="1:9" x14ac:dyDescent="0.3">
      <c r="A56" s="21"/>
      <c r="B56" s="107" t="s">
        <v>185</v>
      </c>
      <c r="C56" s="107"/>
      <c r="D56" s="107"/>
      <c r="E56" s="283"/>
      <c r="F56" s="283"/>
      <c r="G56" s="283" t="s">
        <v>181</v>
      </c>
      <c r="H56" s="283"/>
      <c r="I56" s="106">
        <f>I9</f>
        <v>580000</v>
      </c>
    </row>
    <row r="57" spans="1:9" x14ac:dyDescent="0.3">
      <c r="A57" s="21"/>
      <c r="B57" s="105" t="s">
        <v>274</v>
      </c>
      <c r="C57" s="105"/>
      <c r="D57" s="105"/>
      <c r="E57" s="283"/>
      <c r="F57" s="283"/>
      <c r="G57" s="283">
        <v>0.3</v>
      </c>
      <c r="H57" s="283"/>
      <c r="I57" s="106">
        <f>+I34*G57</f>
        <v>210000</v>
      </c>
    </row>
    <row r="58" spans="1:9" x14ac:dyDescent="0.3">
      <c r="A58" s="21"/>
      <c r="B58" s="105" t="s">
        <v>275</v>
      </c>
      <c r="C58" s="107"/>
      <c r="D58" s="107"/>
      <c r="E58" s="150"/>
      <c r="F58" s="150"/>
      <c r="G58" s="150"/>
      <c r="H58" s="150">
        <v>0.2</v>
      </c>
      <c r="I58" s="106">
        <f>+I35*H58</f>
        <v>90000</v>
      </c>
    </row>
    <row r="59" spans="1:9" x14ac:dyDescent="0.3">
      <c r="A59" s="21"/>
      <c r="B59" s="107" t="s">
        <v>186</v>
      </c>
      <c r="C59" s="107"/>
      <c r="D59" s="107"/>
      <c r="E59" s="283"/>
      <c r="F59" s="283"/>
      <c r="G59" s="283" t="s">
        <v>181</v>
      </c>
      <c r="H59" s="283"/>
      <c r="I59" s="53">
        <f>I14</f>
        <v>580000</v>
      </c>
    </row>
    <row r="60" spans="1:9" x14ac:dyDescent="0.3">
      <c r="A60" s="21"/>
      <c r="B60" s="107" t="s">
        <v>187</v>
      </c>
      <c r="C60" s="107"/>
      <c r="D60" s="107"/>
      <c r="E60" s="270"/>
      <c r="F60" s="270"/>
      <c r="G60" s="283">
        <v>0.6</v>
      </c>
      <c r="H60" s="283"/>
      <c r="I60" s="53">
        <f>+G60*I31</f>
        <v>1008000</v>
      </c>
    </row>
    <row r="61" spans="1:9" ht="15" thickBot="1" x14ac:dyDescent="0.35">
      <c r="A61" s="21"/>
      <c r="B61" s="247" t="s">
        <v>182</v>
      </c>
      <c r="C61" s="247"/>
      <c r="D61" s="247"/>
      <c r="E61" s="247"/>
      <c r="F61" s="247"/>
      <c r="G61" s="247"/>
      <c r="H61" s="61"/>
      <c r="I61" s="62">
        <f>+SUM(I55:I60)</f>
        <v>3515000</v>
      </c>
    </row>
    <row r="62" spans="1:9" ht="15.6" thickTop="1" thickBot="1" x14ac:dyDescent="0.35">
      <c r="A62" s="21"/>
      <c r="B62" s="247" t="s">
        <v>183</v>
      </c>
      <c r="C62" s="247"/>
      <c r="D62" s="247"/>
      <c r="E62" s="247"/>
      <c r="F62" s="247"/>
      <c r="G62" s="247"/>
      <c r="H62" s="61"/>
      <c r="I62" s="62">
        <f>+I52-I61</f>
        <v>17435000</v>
      </c>
    </row>
    <row r="63" spans="1:9" ht="15" thickTop="1" x14ac:dyDescent="0.3">
      <c r="A63" s="21"/>
      <c r="B63" s="242" t="str">
        <f>IF($A63&gt;0,VLOOKUP($A63,[2]ADICIONALES!$A$1:$C$200,2,FALSE),"")</f>
        <v/>
      </c>
      <c r="C63" s="242"/>
      <c r="D63" s="242"/>
      <c r="E63" s="243" t="str">
        <f>IF($A63&gt;0,VLOOKUP($A63,[2]ADICIONALES!$A$1:$C$200,3,FALSE),"")</f>
        <v/>
      </c>
      <c r="F63" s="243"/>
      <c r="G63" s="32"/>
      <c r="H63" s="142"/>
      <c r="I63" s="22" t="str">
        <f t="shared" ref="I63:I86" si="0">IF($H63&gt;0,E63*H63,"")</f>
        <v/>
      </c>
    </row>
    <row r="64" spans="1:9" x14ac:dyDescent="0.3">
      <c r="A64" s="21"/>
      <c r="B64" s="242" t="str">
        <f>IF($A64&gt;0,VLOOKUP($A64,[2]ADICIONALES!$A$1:$C$200,2,FALSE),"")</f>
        <v/>
      </c>
      <c r="C64" s="242"/>
      <c r="D64" s="242"/>
      <c r="E64" s="243" t="str">
        <f>IF($A64&gt;0,VLOOKUP($A64,[2]ADICIONALES!$A$1:$C$200,3,FALSE),"")</f>
        <v/>
      </c>
      <c r="F64" s="243"/>
      <c r="G64" s="32"/>
      <c r="H64" s="142"/>
      <c r="I64" s="22" t="str">
        <f t="shared" si="0"/>
        <v/>
      </c>
    </row>
    <row r="65" spans="1:9" x14ac:dyDescent="0.3">
      <c r="A65" s="21"/>
      <c r="B65" s="242" t="str">
        <f>IF($A65&gt;0,VLOOKUP($A65,[2]ADICIONALES!$A$1:$C$200,2,FALSE),"")</f>
        <v/>
      </c>
      <c r="C65" s="242"/>
      <c r="D65" s="242"/>
      <c r="E65" s="243" t="str">
        <f>IF($A65&gt;0,VLOOKUP($A65,[2]ADICIONALES!$A$1:$C$200,3,FALSE),"")</f>
        <v/>
      </c>
      <c r="F65" s="243"/>
      <c r="G65" s="32"/>
      <c r="H65" s="142"/>
      <c r="I65" s="22">
        <f>I7++I9+I10+I11+I12+I14+I20+I22+I31+I30+I34+I35+I36+I38-I55-I56-I59-I60-I57-I58+I18+I19</f>
        <v>17435000</v>
      </c>
    </row>
    <row r="66" spans="1:9" x14ac:dyDescent="0.3">
      <c r="A66" s="21"/>
      <c r="B66" s="242" t="str">
        <f>IF($A66&gt;0,VLOOKUP($A66,[2]ADICIONALES!$A$1:$C$200,2,FALSE),"")</f>
        <v/>
      </c>
      <c r="C66" s="242"/>
      <c r="D66" s="242"/>
      <c r="E66" s="243" t="str">
        <f>IF($A66&gt;0,VLOOKUP($A66,[2]ADICIONALES!$A$1:$C$200,3,FALSE),"")</f>
        <v/>
      </c>
      <c r="F66" s="243"/>
      <c r="G66" s="32"/>
      <c r="H66" s="142"/>
      <c r="I66" s="22" t="str">
        <f t="shared" si="0"/>
        <v/>
      </c>
    </row>
    <row r="67" spans="1:9" x14ac:dyDescent="0.3">
      <c r="A67" s="21"/>
      <c r="B67" s="242" t="str">
        <f>IF($A67&gt;0,VLOOKUP($A67,[2]ADICIONALES!$A$1:$C$200,2,FALSE),"")</f>
        <v/>
      </c>
      <c r="C67" s="242"/>
      <c r="D67" s="242"/>
      <c r="E67" s="243" t="str">
        <f>IF($A67&gt;0,VLOOKUP($A67,[2]ADICIONALES!$A$1:$C$200,3,FALSE),"")</f>
        <v/>
      </c>
      <c r="F67" s="243"/>
      <c r="G67" s="32"/>
      <c r="H67" s="142"/>
      <c r="I67" s="22" t="str">
        <f t="shared" si="0"/>
        <v/>
      </c>
    </row>
    <row r="68" spans="1:9" x14ac:dyDescent="0.3">
      <c r="A68" s="21"/>
      <c r="B68" s="242" t="str">
        <f>IF($A68&gt;0,VLOOKUP($A68,[2]ADICIONALES!$A$1:$C$200,2,FALSE),"")</f>
        <v/>
      </c>
      <c r="C68" s="242"/>
      <c r="D68" s="242"/>
      <c r="E68" s="243" t="str">
        <f>IF($A68&gt;0,VLOOKUP($A68,[2]ADICIONALES!$A$1:$C$200,3,FALSE),"")</f>
        <v/>
      </c>
      <c r="F68" s="243"/>
      <c r="G68" s="32"/>
      <c r="H68" s="142"/>
      <c r="I68" s="22" t="str">
        <f t="shared" si="0"/>
        <v/>
      </c>
    </row>
    <row r="69" spans="1:9" x14ac:dyDescent="0.3">
      <c r="A69" s="21"/>
      <c r="B69" s="242" t="str">
        <f>IF($A69&gt;0,VLOOKUP($A69,[2]ADICIONALES!$A$1:$C$200,2,FALSE),"")</f>
        <v/>
      </c>
      <c r="C69" s="242"/>
      <c r="D69" s="242"/>
      <c r="E69" s="243" t="str">
        <f>IF($A69&gt;0,VLOOKUP($A69,[2]ADICIONALES!$A$1:$C$200,3,FALSE),"")</f>
        <v/>
      </c>
      <c r="F69" s="243"/>
      <c r="G69" s="32"/>
      <c r="H69" s="142"/>
      <c r="I69" s="22" t="str">
        <f t="shared" si="0"/>
        <v/>
      </c>
    </row>
    <row r="70" spans="1:9" x14ac:dyDescent="0.3">
      <c r="A70" s="21"/>
      <c r="B70" s="242" t="str">
        <f>IF($A70&gt;0,VLOOKUP($A70,[2]ADICIONALES!$A$1:$C$200,2,FALSE),"")</f>
        <v/>
      </c>
      <c r="C70" s="242"/>
      <c r="D70" s="242"/>
      <c r="E70" s="243" t="str">
        <f>IF($A70&gt;0,VLOOKUP($A70,[2]ADICIONALES!$A$1:$C$200,3,FALSE),"")</f>
        <v/>
      </c>
      <c r="F70" s="243"/>
      <c r="G70" s="32"/>
      <c r="H70" s="142"/>
      <c r="I70" s="22" t="str">
        <f t="shared" si="0"/>
        <v/>
      </c>
    </row>
    <row r="71" spans="1:9" x14ac:dyDescent="0.3">
      <c r="A71" s="21"/>
      <c r="B71" s="242" t="str">
        <f>IF($A71&gt;0,VLOOKUP($A71,[2]ADICIONALES!$A$1:$C$200,2,FALSE),"")</f>
        <v/>
      </c>
      <c r="C71" s="242"/>
      <c r="D71" s="242"/>
      <c r="E71" s="243" t="str">
        <f>IF($A71&gt;0,VLOOKUP($A71,[2]ADICIONALES!$A$1:$C$200,3,FALSE),"")</f>
        <v/>
      </c>
      <c r="F71" s="243"/>
      <c r="G71" s="32"/>
      <c r="H71" s="142"/>
      <c r="I71" s="22" t="str">
        <f t="shared" si="0"/>
        <v/>
      </c>
    </row>
    <row r="72" spans="1:9" x14ac:dyDescent="0.3">
      <c r="A72" s="21"/>
      <c r="B72" s="242" t="str">
        <f>IF($A72&gt;0,VLOOKUP($A72,[2]ADICIONALES!$A$1:$C$200,2,FALSE),"")</f>
        <v/>
      </c>
      <c r="C72" s="242"/>
      <c r="D72" s="242"/>
      <c r="E72" s="243" t="str">
        <f>IF($A72&gt;0,VLOOKUP($A72,[2]ADICIONALES!$A$1:$C$200,3,FALSE),"")</f>
        <v/>
      </c>
      <c r="F72" s="243"/>
      <c r="G72" s="32"/>
      <c r="H72" s="142"/>
      <c r="I72" s="22" t="str">
        <f t="shared" si="0"/>
        <v/>
      </c>
    </row>
    <row r="73" spans="1:9" x14ac:dyDescent="0.3">
      <c r="A73" s="21"/>
      <c r="B73" s="242" t="str">
        <f>IF($A73&gt;0,VLOOKUP($A73,[2]ADICIONALES!$A$1:$C$200,2,FALSE),"")</f>
        <v/>
      </c>
      <c r="C73" s="242"/>
      <c r="D73" s="242"/>
      <c r="E73" s="243" t="str">
        <f>IF($A73&gt;0,VLOOKUP($A73,[2]ADICIONALES!$A$1:$C$200,3,FALSE),"")</f>
        <v/>
      </c>
      <c r="F73" s="243"/>
      <c r="G73" s="32"/>
      <c r="H73" s="142"/>
      <c r="I73" s="22" t="str">
        <f t="shared" si="0"/>
        <v/>
      </c>
    </row>
    <row r="74" spans="1:9" x14ac:dyDescent="0.3">
      <c r="A74" s="21"/>
      <c r="B74" s="242" t="str">
        <f>IF($A74&gt;0,VLOOKUP($A74,[2]ADICIONALES!$A$1:$C$200,2,FALSE),"")</f>
        <v/>
      </c>
      <c r="C74" s="242"/>
      <c r="D74" s="242"/>
      <c r="E74" s="243" t="str">
        <f>IF($A74&gt;0,VLOOKUP($A74,[2]ADICIONALES!$A$1:$C$200,3,FALSE),"")</f>
        <v/>
      </c>
      <c r="F74" s="243"/>
      <c r="G74" s="32"/>
      <c r="H74" s="142"/>
      <c r="I74" s="22" t="str">
        <f t="shared" si="0"/>
        <v/>
      </c>
    </row>
    <row r="75" spans="1:9" x14ac:dyDescent="0.3">
      <c r="A75" s="21"/>
      <c r="B75" s="242" t="str">
        <f>IF($A75&gt;0,VLOOKUP($A75,[2]ADICIONALES!$A$1:$C$200,2,FALSE),"")</f>
        <v/>
      </c>
      <c r="C75" s="242"/>
      <c r="D75" s="242"/>
      <c r="E75" s="243" t="str">
        <f>IF($A75&gt;0,VLOOKUP($A75,[2]ADICIONALES!$A$1:$C$200,3,FALSE),"")</f>
        <v/>
      </c>
      <c r="F75" s="243"/>
      <c r="G75" s="32"/>
      <c r="H75" s="142"/>
      <c r="I75" s="22" t="str">
        <f t="shared" si="0"/>
        <v/>
      </c>
    </row>
    <row r="76" spans="1:9" x14ac:dyDescent="0.3">
      <c r="A76" s="21"/>
      <c r="B76" s="242" t="str">
        <f>IF($A76&gt;0,VLOOKUP($A76,[2]ADICIONALES!$A$1:$C$200,2,FALSE),"")</f>
        <v/>
      </c>
      <c r="C76" s="242"/>
      <c r="D76" s="242"/>
      <c r="E76" s="243" t="str">
        <f>IF($A76&gt;0,VLOOKUP($A76,[2]ADICIONALES!$A$1:$C$200,3,FALSE),"")</f>
        <v/>
      </c>
      <c r="F76" s="243"/>
      <c r="G76" s="32"/>
      <c r="H76" s="142"/>
      <c r="I76" s="22" t="str">
        <f t="shared" si="0"/>
        <v/>
      </c>
    </row>
    <row r="77" spans="1:9" x14ac:dyDescent="0.3">
      <c r="A77" s="21"/>
      <c r="B77" s="242" t="str">
        <f>IF($A77&gt;0,VLOOKUP($A77,[2]ADICIONALES!$A$1:$C$200,2,FALSE),"")</f>
        <v/>
      </c>
      <c r="C77" s="242"/>
      <c r="D77" s="242"/>
      <c r="E77" s="243" t="str">
        <f>IF($A77&gt;0,VLOOKUP($A77,[2]ADICIONALES!$A$1:$C$200,3,FALSE),"")</f>
        <v/>
      </c>
      <c r="F77" s="243"/>
      <c r="G77" s="32"/>
      <c r="H77" s="142"/>
      <c r="I77" s="22" t="str">
        <f t="shared" si="0"/>
        <v/>
      </c>
    </row>
    <row r="78" spans="1:9" x14ac:dyDescent="0.3">
      <c r="A78" s="21"/>
      <c r="B78" s="242" t="str">
        <f>IF($A78&gt;0,VLOOKUP($A78,[2]ADICIONALES!$A$1:$C$200,2,FALSE),"")</f>
        <v/>
      </c>
      <c r="C78" s="242"/>
      <c r="D78" s="242"/>
      <c r="E78" s="243" t="str">
        <f>IF($A78&gt;0,VLOOKUP($A78,[2]ADICIONALES!$A$1:$C$200,3,FALSE),"")</f>
        <v/>
      </c>
      <c r="F78" s="243"/>
      <c r="G78" s="32"/>
      <c r="H78" s="142"/>
      <c r="I78" s="22" t="str">
        <f t="shared" si="0"/>
        <v/>
      </c>
    </row>
    <row r="79" spans="1:9" x14ac:dyDescent="0.3">
      <c r="A79" s="21"/>
      <c r="B79" s="242" t="str">
        <f>IF($A79&gt;0,VLOOKUP($A79,[2]ADICIONALES!$A$1:$C$200,2,FALSE),"")</f>
        <v/>
      </c>
      <c r="C79" s="242"/>
      <c r="D79" s="242"/>
      <c r="E79" s="243" t="str">
        <f>IF($A79&gt;0,VLOOKUP($A79,[2]ADICIONALES!$A$1:$C$200,3,FALSE),"")</f>
        <v/>
      </c>
      <c r="F79" s="243"/>
      <c r="G79" s="32"/>
      <c r="H79" s="142"/>
      <c r="I79" s="22" t="str">
        <f t="shared" si="0"/>
        <v/>
      </c>
    </row>
    <row r="80" spans="1:9" x14ac:dyDescent="0.3">
      <c r="A80" s="21"/>
      <c r="B80" s="242" t="str">
        <f>IF($A80&gt;0,VLOOKUP($A80,[2]ADICIONALES!$A$1:$C$200,2,FALSE),"")</f>
        <v/>
      </c>
      <c r="C80" s="242"/>
      <c r="D80" s="242"/>
      <c r="E80" s="243" t="str">
        <f>IF($A80&gt;0,VLOOKUP($A80,[2]ADICIONALES!$A$1:$C$200,3,FALSE),"")</f>
        <v/>
      </c>
      <c r="F80" s="243"/>
      <c r="G80" s="32"/>
      <c r="H80" s="142"/>
      <c r="I80" s="22" t="str">
        <f t="shared" si="0"/>
        <v/>
      </c>
    </row>
    <row r="81" spans="1:14" x14ac:dyDescent="0.3">
      <c r="A81" s="21"/>
      <c r="B81" s="242" t="str">
        <f>IF($A81&gt;0,VLOOKUP($A81,[2]ADICIONALES!$A$1:$C$200,2,FALSE),"")</f>
        <v/>
      </c>
      <c r="C81" s="242"/>
      <c r="D81" s="242"/>
      <c r="E81" s="243" t="str">
        <f>IF($A81&gt;0,VLOOKUP($A81,[2]ADICIONALES!$A$1:$C$200,3,FALSE),"")</f>
        <v/>
      </c>
      <c r="F81" s="243"/>
      <c r="G81" s="32"/>
      <c r="H81" s="142"/>
      <c r="I81" s="22" t="str">
        <f t="shared" si="0"/>
        <v/>
      </c>
    </row>
    <row r="82" spans="1:14" x14ac:dyDescent="0.3">
      <c r="A82" s="21"/>
      <c r="B82" s="242" t="str">
        <f>IF($A82&gt;0,VLOOKUP($A82,[2]ADICIONALES!$A$1:$C$200,2,FALSE),"")</f>
        <v/>
      </c>
      <c r="C82" s="242"/>
      <c r="D82" s="242"/>
      <c r="E82" s="243" t="str">
        <f>IF($A82&gt;0,VLOOKUP($A82,[2]ADICIONALES!$A$1:$C$200,3,FALSE),"")</f>
        <v/>
      </c>
      <c r="F82" s="243"/>
      <c r="G82" s="32"/>
      <c r="H82" s="142"/>
      <c r="I82" s="22" t="str">
        <f t="shared" si="0"/>
        <v/>
      </c>
    </row>
    <row r="83" spans="1:14" x14ac:dyDescent="0.3">
      <c r="A83" s="21"/>
      <c r="B83" s="242" t="str">
        <f>IF($A83&gt;0,VLOOKUP($A83,[2]ADICIONALES!$A$1:$C$200,2,FALSE),"")</f>
        <v/>
      </c>
      <c r="C83" s="242"/>
      <c r="D83" s="242"/>
      <c r="E83" s="243" t="str">
        <f>IF($A83&gt;0,VLOOKUP($A83,[2]ADICIONALES!$A$1:$C$200,3,FALSE),"")</f>
        <v/>
      </c>
      <c r="F83" s="243"/>
      <c r="G83" s="32"/>
      <c r="H83" s="142"/>
      <c r="I83" s="22" t="str">
        <f t="shared" si="0"/>
        <v/>
      </c>
    </row>
    <row r="84" spans="1:14" x14ac:dyDescent="0.3">
      <c r="A84" s="21"/>
      <c r="B84" s="242" t="str">
        <f>IF($A84&gt;0,VLOOKUP($A84,[2]ADICIONALES!$A$1:$C$200,2,FALSE),"")</f>
        <v/>
      </c>
      <c r="C84" s="242"/>
      <c r="D84" s="242"/>
      <c r="E84" s="243" t="str">
        <f>IF($A84&gt;0,VLOOKUP($A84,[2]ADICIONALES!$A$1:$C$200,3,FALSE),"")</f>
        <v/>
      </c>
      <c r="F84" s="243"/>
      <c r="G84" s="32"/>
      <c r="H84" s="142"/>
      <c r="I84" s="22" t="str">
        <f t="shared" si="0"/>
        <v/>
      </c>
    </row>
    <row r="85" spans="1:14" x14ac:dyDescent="0.3">
      <c r="A85" s="21"/>
      <c r="B85" s="242" t="str">
        <f>IF($A85&gt;0,VLOOKUP($A85,[2]ADICIONALES!$A$1:$C$200,2,FALSE),"")</f>
        <v/>
      </c>
      <c r="C85" s="242"/>
      <c r="D85" s="242"/>
      <c r="E85" s="243" t="str">
        <f>IF($A85&gt;0,VLOOKUP($A85,[2]ADICIONALES!$A$1:$C$200,3,FALSE),"")</f>
        <v/>
      </c>
      <c r="F85" s="243"/>
      <c r="G85" s="32"/>
      <c r="H85" s="142"/>
      <c r="I85" s="22" t="str">
        <f t="shared" si="0"/>
        <v/>
      </c>
    </row>
    <row r="86" spans="1:14" x14ac:dyDescent="0.3">
      <c r="A86" s="21"/>
      <c r="B86" s="242" t="str">
        <f>IF($A86&gt;0,VLOOKUP($A86,[2]ADICIONALES!$A$1:$C$200,2,FALSE),"")</f>
        <v/>
      </c>
      <c r="C86" s="242"/>
      <c r="D86" s="242"/>
      <c r="E86" s="243" t="str">
        <f>IF($A86&gt;0,VLOOKUP($A86,[2]ADICIONALES!$A$1:$C$200,3,FALSE),"")</f>
        <v/>
      </c>
      <c r="F86" s="243"/>
      <c r="G86" s="32"/>
      <c r="H86" s="142"/>
      <c r="I86" s="22" t="str">
        <f t="shared" si="0"/>
        <v/>
      </c>
    </row>
    <row r="87" spans="1:14" s="25" customFormat="1" x14ac:dyDescent="0.3">
      <c r="A87" s="21"/>
      <c r="B87" s="242" t="str">
        <f>IF($A87&gt;0,VLOOKUP($A87,[2]ADICIONALES!$A$1:$C$200,2,FALSE),"")</f>
        <v/>
      </c>
      <c r="C87" s="242"/>
      <c r="D87" s="242"/>
      <c r="E87" s="244"/>
      <c r="F87" s="244"/>
      <c r="G87" s="23"/>
      <c r="H87" s="142"/>
      <c r="I87" s="24"/>
    </row>
    <row r="88" spans="1:14" x14ac:dyDescent="0.3">
      <c r="E88" s="241"/>
      <c r="F88" s="241"/>
      <c r="G88" s="32"/>
      <c r="H88" s="142"/>
    </row>
    <row r="89" spans="1:14" s="8" customFormat="1" x14ac:dyDescent="0.3">
      <c r="A89" s="6"/>
      <c r="B89" s="6"/>
      <c r="C89" s="6"/>
      <c r="D89" s="6"/>
      <c r="E89" s="241"/>
      <c r="F89" s="241"/>
      <c r="G89" s="32"/>
      <c r="H89" s="142"/>
      <c r="J89" s="6"/>
      <c r="K89" s="6"/>
      <c r="L89" s="6"/>
      <c r="M89" s="6"/>
      <c r="N89" s="6"/>
    </row>
    <row r="90" spans="1:14" s="8" customFormat="1" x14ac:dyDescent="0.3">
      <c r="A90" s="6"/>
      <c r="B90" s="6"/>
      <c r="C90" s="6"/>
      <c r="D90" s="6"/>
      <c r="E90" s="241"/>
      <c r="F90" s="241"/>
      <c r="G90" s="32"/>
      <c r="H90" s="142"/>
      <c r="J90" s="6"/>
      <c r="K90" s="6"/>
      <c r="L90" s="6"/>
      <c r="M90" s="6"/>
      <c r="N90" s="6"/>
    </row>
    <row r="91" spans="1:14" s="8" customFormat="1" x14ac:dyDescent="0.3">
      <c r="A91" s="6"/>
      <c r="B91" s="6"/>
      <c r="C91" s="6"/>
      <c r="D91" s="6"/>
      <c r="E91" s="241"/>
      <c r="F91" s="241"/>
      <c r="G91" s="32"/>
      <c r="H91" s="142"/>
      <c r="J91" s="6"/>
      <c r="K91" s="6"/>
      <c r="L91" s="6"/>
      <c r="M91" s="6"/>
      <c r="N91" s="6"/>
    </row>
    <row r="92" spans="1:14" s="8" customFormat="1" x14ac:dyDescent="0.3">
      <c r="A92" s="6"/>
      <c r="B92" s="6"/>
      <c r="C92" s="6"/>
      <c r="D92" s="6"/>
      <c r="E92" s="241"/>
      <c r="F92" s="241"/>
      <c r="G92" s="32"/>
      <c r="H92" s="142"/>
      <c r="J92" s="6"/>
      <c r="K92" s="6"/>
      <c r="L92" s="6"/>
      <c r="M92" s="6"/>
      <c r="N92" s="6"/>
    </row>
    <row r="93" spans="1:14" s="8" customFormat="1" x14ac:dyDescent="0.3">
      <c r="A93" s="6"/>
      <c r="B93" s="6"/>
      <c r="C93" s="6"/>
      <c r="D93" s="6"/>
      <c r="E93" s="241"/>
      <c r="F93" s="241"/>
      <c r="G93" s="32"/>
      <c r="H93" s="142"/>
      <c r="J93" s="6"/>
      <c r="K93" s="6"/>
      <c r="L93" s="6"/>
      <c r="M93" s="6"/>
      <c r="N93" s="6"/>
    </row>
    <row r="94" spans="1:14" s="8" customFormat="1" x14ac:dyDescent="0.3">
      <c r="A94" s="6"/>
      <c r="B94" s="6"/>
      <c r="C94" s="6"/>
      <c r="D94" s="6"/>
      <c r="E94" s="241"/>
      <c r="F94" s="241"/>
      <c r="G94" s="32"/>
      <c r="H94" s="142"/>
      <c r="J94" s="6"/>
      <c r="K94" s="6"/>
      <c r="L94" s="6"/>
      <c r="M94" s="6"/>
      <c r="N94" s="6"/>
    </row>
    <row r="95" spans="1:14" s="8" customFormat="1" x14ac:dyDescent="0.3">
      <c r="A95" s="6"/>
      <c r="B95" s="6"/>
      <c r="C95" s="6"/>
      <c r="D95" s="6"/>
      <c r="E95" s="241"/>
      <c r="F95" s="241"/>
      <c r="G95" s="32"/>
      <c r="H95" s="142"/>
      <c r="J95" s="6"/>
      <c r="K95" s="6"/>
      <c r="L95" s="6"/>
      <c r="M95" s="6"/>
      <c r="N95" s="6"/>
    </row>
    <row r="96" spans="1:14" s="8" customFormat="1" x14ac:dyDescent="0.3">
      <c r="A96" s="6"/>
      <c r="B96" s="6"/>
      <c r="C96" s="6"/>
      <c r="D96" s="6"/>
      <c r="E96" s="241"/>
      <c r="F96" s="241"/>
      <c r="G96" s="32"/>
      <c r="H96" s="142"/>
      <c r="J96" s="6"/>
      <c r="K96" s="6"/>
      <c r="L96" s="6"/>
      <c r="M96" s="6"/>
      <c r="N96" s="6"/>
    </row>
    <row r="97" spans="1:14" s="8" customFormat="1" x14ac:dyDescent="0.3">
      <c r="A97" s="6"/>
      <c r="B97" s="6"/>
      <c r="C97" s="6"/>
      <c r="D97" s="6"/>
      <c r="E97" s="241"/>
      <c r="F97" s="241"/>
      <c r="G97" s="32"/>
      <c r="H97" s="142"/>
      <c r="J97" s="6"/>
      <c r="K97" s="6"/>
      <c r="L97" s="6"/>
      <c r="M97" s="6"/>
      <c r="N97" s="6"/>
    </row>
    <row r="98" spans="1:14" s="8" customFormat="1" x14ac:dyDescent="0.3">
      <c r="A98" s="6"/>
      <c r="B98" s="6"/>
      <c r="C98" s="6"/>
      <c r="D98" s="6"/>
      <c r="E98" s="241"/>
      <c r="F98" s="241"/>
      <c r="G98" s="32"/>
      <c r="H98" s="142"/>
      <c r="J98" s="6"/>
      <c r="K98" s="6"/>
      <c r="L98" s="6"/>
      <c r="M98" s="6"/>
      <c r="N98" s="6"/>
    </row>
    <row r="99" spans="1:14" s="8" customFormat="1" x14ac:dyDescent="0.3">
      <c r="A99" s="6"/>
      <c r="B99" s="6"/>
      <c r="C99" s="6"/>
      <c r="D99" s="6"/>
      <c r="E99" s="241"/>
      <c r="F99" s="241"/>
      <c r="G99" s="32"/>
      <c r="H99" s="142"/>
      <c r="J99" s="6"/>
      <c r="K99" s="6"/>
      <c r="L99" s="6"/>
      <c r="M99" s="6"/>
      <c r="N99" s="6"/>
    </row>
    <row r="100" spans="1:14" s="8" customFormat="1" x14ac:dyDescent="0.3">
      <c r="A100" s="6"/>
      <c r="B100" s="6"/>
      <c r="C100" s="6"/>
      <c r="D100" s="6"/>
      <c r="E100" s="241"/>
      <c r="F100" s="241"/>
      <c r="G100" s="32"/>
      <c r="H100" s="142"/>
      <c r="J100" s="6"/>
      <c r="K100" s="6"/>
      <c r="L100" s="6"/>
      <c r="M100" s="6"/>
      <c r="N100" s="6"/>
    </row>
    <row r="101" spans="1:14" s="8" customFormat="1" x14ac:dyDescent="0.3">
      <c r="A101" s="6"/>
      <c r="B101" s="6"/>
      <c r="C101" s="6"/>
      <c r="D101" s="6"/>
      <c r="E101" s="241"/>
      <c r="F101" s="241"/>
      <c r="G101" s="32"/>
      <c r="H101" s="142"/>
      <c r="J101" s="6"/>
      <c r="K101" s="6"/>
      <c r="L101" s="6"/>
      <c r="M101" s="6"/>
      <c r="N101" s="6"/>
    </row>
    <row r="102" spans="1:14" s="8" customFormat="1" x14ac:dyDescent="0.3">
      <c r="A102" s="6"/>
      <c r="B102" s="6"/>
      <c r="C102" s="6"/>
      <c r="D102" s="6"/>
      <c r="E102" s="241"/>
      <c r="F102" s="241"/>
      <c r="G102" s="32"/>
      <c r="H102" s="142"/>
      <c r="J102" s="6"/>
      <c r="K102" s="6"/>
      <c r="L102" s="6"/>
      <c r="M102" s="6"/>
      <c r="N102" s="6"/>
    </row>
    <row r="103" spans="1:14" s="8" customFormat="1" x14ac:dyDescent="0.3">
      <c r="A103" s="6"/>
      <c r="B103" s="6"/>
      <c r="C103" s="6"/>
      <c r="D103" s="6"/>
      <c r="E103" s="241"/>
      <c r="F103" s="241"/>
      <c r="G103" s="32"/>
      <c r="H103" s="142"/>
      <c r="J103" s="6"/>
      <c r="K103" s="6"/>
      <c r="L103" s="6"/>
      <c r="M103" s="6"/>
      <c r="N103" s="6"/>
    </row>
    <row r="104" spans="1:14" s="8" customFormat="1" x14ac:dyDescent="0.3">
      <c r="A104" s="6"/>
      <c r="B104" s="6"/>
      <c r="C104" s="6"/>
      <c r="D104" s="6"/>
      <c r="E104" s="241"/>
      <c r="F104" s="241"/>
      <c r="G104" s="32"/>
      <c r="H104" s="142"/>
      <c r="J104" s="6"/>
      <c r="K104" s="6"/>
      <c r="L104" s="6"/>
      <c r="M104" s="6"/>
      <c r="N104" s="6"/>
    </row>
    <row r="105" spans="1:14" s="8" customFormat="1" x14ac:dyDescent="0.3">
      <c r="A105" s="6"/>
      <c r="B105" s="6"/>
      <c r="C105" s="6"/>
      <c r="D105" s="6"/>
      <c r="E105" s="241"/>
      <c r="F105" s="241"/>
      <c r="G105" s="32"/>
      <c r="H105" s="142"/>
      <c r="J105" s="6"/>
      <c r="K105" s="6"/>
      <c r="L105" s="6"/>
      <c r="M105" s="6"/>
      <c r="N105" s="6"/>
    </row>
    <row r="106" spans="1:14" s="8" customFormat="1" x14ac:dyDescent="0.3">
      <c r="A106" s="6"/>
      <c r="B106" s="6"/>
      <c r="C106" s="6"/>
      <c r="D106" s="6"/>
      <c r="E106" s="241"/>
      <c r="F106" s="241"/>
      <c r="G106" s="32"/>
      <c r="H106" s="142"/>
      <c r="J106" s="6"/>
      <c r="K106" s="6"/>
      <c r="L106" s="6"/>
      <c r="M106" s="6"/>
      <c r="N106" s="6"/>
    </row>
    <row r="107" spans="1:14" s="8" customFormat="1" x14ac:dyDescent="0.3">
      <c r="A107" s="6"/>
      <c r="B107" s="6"/>
      <c r="C107" s="6"/>
      <c r="D107" s="6"/>
      <c r="E107" s="241"/>
      <c r="F107" s="241"/>
      <c r="G107" s="32"/>
      <c r="H107" s="142"/>
      <c r="J107" s="6"/>
      <c r="K107" s="6"/>
      <c r="L107" s="6"/>
      <c r="M107" s="6"/>
      <c r="N107" s="6"/>
    </row>
    <row r="108" spans="1:14" s="8" customFormat="1" x14ac:dyDescent="0.3">
      <c r="A108" s="6"/>
      <c r="B108" s="6"/>
      <c r="C108" s="6"/>
      <c r="D108" s="6"/>
      <c r="E108" s="241"/>
      <c r="F108" s="241"/>
      <c r="G108" s="32"/>
      <c r="H108" s="142"/>
      <c r="J108" s="6"/>
      <c r="K108" s="6"/>
      <c r="L108" s="6"/>
      <c r="M108" s="6"/>
      <c r="N108" s="6"/>
    </row>
    <row r="109" spans="1:14" s="8" customFormat="1" x14ac:dyDescent="0.3">
      <c r="A109" s="6"/>
      <c r="B109" s="6"/>
      <c r="C109" s="6"/>
      <c r="D109" s="6"/>
      <c r="E109" s="241"/>
      <c r="F109" s="241"/>
      <c r="G109" s="32"/>
      <c r="H109" s="142"/>
      <c r="J109" s="6"/>
      <c r="K109" s="6"/>
      <c r="L109" s="6"/>
      <c r="M109" s="6"/>
      <c r="N109" s="6"/>
    </row>
    <row r="110" spans="1:14" s="8" customFormat="1" x14ac:dyDescent="0.3">
      <c r="A110" s="6"/>
      <c r="B110" s="6"/>
      <c r="C110" s="6"/>
      <c r="D110" s="6"/>
      <c r="E110" s="241"/>
      <c r="F110" s="241"/>
      <c r="G110" s="32"/>
      <c r="H110" s="142"/>
      <c r="J110" s="6"/>
      <c r="K110" s="6"/>
      <c r="L110" s="6"/>
      <c r="M110" s="6"/>
      <c r="N110" s="6"/>
    </row>
    <row r="111" spans="1:14" s="8" customFormat="1" x14ac:dyDescent="0.3">
      <c r="A111" s="6"/>
      <c r="B111" s="6"/>
      <c r="C111" s="6"/>
      <c r="D111" s="6"/>
      <c r="E111" s="241"/>
      <c r="F111" s="241"/>
      <c r="G111" s="32"/>
      <c r="H111" s="142"/>
      <c r="J111" s="6"/>
      <c r="K111" s="6"/>
      <c r="L111" s="6"/>
      <c r="M111" s="6"/>
      <c r="N111" s="6"/>
    </row>
    <row r="112" spans="1:14" s="8" customFormat="1" x14ac:dyDescent="0.3">
      <c r="A112" s="6"/>
      <c r="B112" s="6"/>
      <c r="C112" s="6"/>
      <c r="D112" s="6"/>
      <c r="E112" s="241"/>
      <c r="F112" s="241"/>
      <c r="G112" s="32"/>
      <c r="H112" s="142"/>
      <c r="J112" s="6"/>
      <c r="K112" s="6"/>
      <c r="L112" s="6"/>
      <c r="M112" s="6"/>
      <c r="N112" s="6"/>
    </row>
    <row r="113" spans="1:14" s="8" customFormat="1" x14ac:dyDescent="0.3">
      <c r="A113" s="6"/>
      <c r="B113" s="6"/>
      <c r="C113" s="6"/>
      <c r="D113" s="6"/>
      <c r="E113" s="241"/>
      <c r="F113" s="241"/>
      <c r="G113" s="32"/>
      <c r="H113" s="142"/>
      <c r="J113" s="6"/>
      <c r="K113" s="6"/>
      <c r="L113" s="6"/>
      <c r="M113" s="6"/>
      <c r="N113" s="6"/>
    </row>
    <row r="114" spans="1:14" s="8" customFormat="1" x14ac:dyDescent="0.3">
      <c r="A114" s="6"/>
      <c r="B114" s="6"/>
      <c r="C114" s="6"/>
      <c r="D114" s="6"/>
      <c r="E114" s="241"/>
      <c r="F114" s="241"/>
      <c r="G114" s="32"/>
      <c r="H114" s="142"/>
      <c r="J114" s="6"/>
      <c r="K114" s="6"/>
      <c r="L114" s="6"/>
      <c r="M114" s="6"/>
      <c r="N114" s="6"/>
    </row>
    <row r="115" spans="1:14" s="8" customFormat="1" x14ac:dyDescent="0.3">
      <c r="A115" s="6"/>
      <c r="B115" s="6"/>
      <c r="C115" s="6"/>
      <c r="D115" s="6"/>
      <c r="E115" s="241"/>
      <c r="F115" s="241"/>
      <c r="G115" s="32"/>
      <c r="H115" s="142"/>
      <c r="J115" s="6"/>
      <c r="K115" s="6"/>
      <c r="L115" s="6"/>
      <c r="M115" s="6"/>
      <c r="N115" s="6"/>
    </row>
    <row r="116" spans="1:14" s="8" customFormat="1" x14ac:dyDescent="0.3">
      <c r="A116" s="6"/>
      <c r="B116" s="6"/>
      <c r="C116" s="6"/>
      <c r="D116" s="6"/>
      <c r="E116" s="241"/>
      <c r="F116" s="241"/>
      <c r="G116" s="32"/>
      <c r="H116" s="142"/>
      <c r="J116" s="6"/>
      <c r="K116" s="6"/>
      <c r="L116" s="6"/>
      <c r="M116" s="6"/>
      <c r="N116" s="6"/>
    </row>
    <row r="117" spans="1:14" s="8" customFormat="1" x14ac:dyDescent="0.3">
      <c r="A117" s="6"/>
      <c r="B117" s="6"/>
      <c r="C117" s="6"/>
      <c r="D117" s="6"/>
      <c r="E117" s="241"/>
      <c r="F117" s="241"/>
      <c r="G117" s="32"/>
      <c r="H117" s="142"/>
      <c r="J117" s="6"/>
      <c r="K117" s="6"/>
      <c r="L117" s="6"/>
      <c r="M117" s="6"/>
      <c r="N117" s="6"/>
    </row>
    <row r="118" spans="1:14" s="8" customFormat="1" x14ac:dyDescent="0.3">
      <c r="A118" s="6"/>
      <c r="B118" s="6"/>
      <c r="C118" s="6"/>
      <c r="D118" s="6"/>
      <c r="E118" s="241"/>
      <c r="F118" s="241"/>
      <c r="G118" s="32"/>
      <c r="H118" s="142"/>
      <c r="J118" s="6"/>
      <c r="K118" s="6"/>
      <c r="L118" s="6"/>
      <c r="M118" s="6"/>
      <c r="N118" s="6"/>
    </row>
    <row r="119" spans="1:14" s="8" customFormat="1" x14ac:dyDescent="0.3">
      <c r="A119" s="6"/>
      <c r="B119" s="6"/>
      <c r="C119" s="6"/>
      <c r="D119" s="6"/>
      <c r="E119" s="241"/>
      <c r="F119" s="241"/>
      <c r="G119" s="32"/>
      <c r="H119" s="142"/>
      <c r="J119" s="6"/>
      <c r="K119" s="6"/>
      <c r="L119" s="6"/>
      <c r="M119" s="6"/>
      <c r="N119" s="6"/>
    </row>
    <row r="120" spans="1:14" s="8" customFormat="1" x14ac:dyDescent="0.3">
      <c r="A120" s="6"/>
      <c r="B120" s="6"/>
      <c r="C120" s="6"/>
      <c r="D120" s="6"/>
      <c r="E120" s="241"/>
      <c r="F120" s="241"/>
      <c r="G120" s="32"/>
      <c r="H120" s="142"/>
      <c r="J120" s="6"/>
      <c r="K120" s="6"/>
      <c r="L120" s="6"/>
      <c r="M120" s="6"/>
      <c r="N120" s="6"/>
    </row>
    <row r="121" spans="1:14" s="8" customFormat="1" x14ac:dyDescent="0.3">
      <c r="A121" s="6"/>
      <c r="B121" s="6"/>
      <c r="C121" s="6"/>
      <c r="D121" s="6"/>
      <c r="E121" s="241"/>
      <c r="F121" s="241"/>
      <c r="G121" s="32"/>
      <c r="H121" s="142"/>
      <c r="J121" s="6"/>
      <c r="K121" s="6"/>
      <c r="L121" s="6"/>
      <c r="M121" s="6"/>
      <c r="N121" s="6"/>
    </row>
    <row r="122" spans="1:14" s="8" customFormat="1" x14ac:dyDescent="0.3">
      <c r="A122" s="6"/>
      <c r="B122" s="6"/>
      <c r="C122" s="6"/>
      <c r="D122" s="6"/>
      <c r="E122" s="241"/>
      <c r="F122" s="241"/>
      <c r="G122" s="32"/>
      <c r="H122" s="142"/>
      <c r="J122" s="6"/>
      <c r="K122" s="6"/>
      <c r="L122" s="6"/>
      <c r="M122" s="6"/>
      <c r="N122" s="6"/>
    </row>
    <row r="123" spans="1:14" s="8" customFormat="1" x14ac:dyDescent="0.3">
      <c r="A123" s="6"/>
      <c r="B123" s="6"/>
      <c r="C123" s="6"/>
      <c r="D123" s="6"/>
      <c r="E123" s="241"/>
      <c r="F123" s="241"/>
      <c r="G123" s="32"/>
      <c r="H123" s="142"/>
      <c r="J123" s="6"/>
      <c r="K123" s="6"/>
      <c r="L123" s="6"/>
      <c r="M123" s="6"/>
      <c r="N123" s="6"/>
    </row>
    <row r="124" spans="1:14" s="8" customFormat="1" x14ac:dyDescent="0.3">
      <c r="A124" s="6"/>
      <c r="B124" s="6"/>
      <c r="C124" s="6"/>
      <c r="D124" s="6"/>
      <c r="E124" s="241"/>
      <c r="F124" s="241"/>
      <c r="G124" s="32"/>
      <c r="H124" s="142"/>
      <c r="J124" s="6"/>
      <c r="K124" s="6"/>
      <c r="L124" s="6"/>
      <c r="M124" s="6"/>
      <c r="N124" s="6"/>
    </row>
    <row r="125" spans="1:14" s="8" customFormat="1" x14ac:dyDescent="0.3">
      <c r="A125" s="6"/>
      <c r="B125" s="6"/>
      <c r="C125" s="6"/>
      <c r="D125" s="6"/>
      <c r="E125" s="241"/>
      <c r="F125" s="241"/>
      <c r="G125" s="32"/>
      <c r="H125" s="142"/>
      <c r="J125" s="6"/>
      <c r="K125" s="6"/>
      <c r="L125" s="6"/>
      <c r="M125" s="6"/>
      <c r="N125" s="6"/>
    </row>
    <row r="126" spans="1:14" s="8" customFormat="1" x14ac:dyDescent="0.3">
      <c r="A126" s="6"/>
      <c r="B126" s="6"/>
      <c r="C126" s="6"/>
      <c r="D126" s="6"/>
      <c r="E126" s="241"/>
      <c r="F126" s="241"/>
      <c r="G126" s="32"/>
      <c r="H126" s="142"/>
      <c r="J126" s="6"/>
      <c r="K126" s="6"/>
      <c r="L126" s="6"/>
      <c r="M126" s="6"/>
      <c r="N126" s="6"/>
    </row>
    <row r="127" spans="1:14" s="8" customFormat="1" x14ac:dyDescent="0.3">
      <c r="A127" s="6"/>
      <c r="B127" s="6"/>
      <c r="C127" s="6"/>
      <c r="D127" s="6"/>
      <c r="E127" s="241"/>
      <c r="F127" s="241"/>
      <c r="G127" s="32"/>
      <c r="H127" s="142"/>
      <c r="J127" s="6"/>
      <c r="K127" s="6"/>
      <c r="L127" s="6"/>
      <c r="M127" s="6"/>
      <c r="N127" s="6"/>
    </row>
    <row r="128" spans="1:14" s="8" customFormat="1" x14ac:dyDescent="0.3">
      <c r="A128" s="6"/>
      <c r="B128" s="6"/>
      <c r="C128" s="6"/>
      <c r="D128" s="6"/>
      <c r="E128" s="241"/>
      <c r="F128" s="241"/>
      <c r="G128" s="32"/>
      <c r="H128" s="142"/>
      <c r="J128" s="6"/>
      <c r="K128" s="6"/>
      <c r="L128" s="6"/>
      <c r="M128" s="6"/>
      <c r="N128" s="6"/>
    </row>
    <row r="129" spans="1:14" s="8" customFormat="1" x14ac:dyDescent="0.3">
      <c r="A129" s="6"/>
      <c r="B129" s="6"/>
      <c r="C129" s="6"/>
      <c r="D129" s="6"/>
      <c r="E129" s="241"/>
      <c r="F129" s="241"/>
      <c r="G129" s="32"/>
      <c r="H129" s="142"/>
      <c r="J129" s="6"/>
      <c r="K129" s="6"/>
      <c r="L129" s="6"/>
      <c r="M129" s="6"/>
      <c r="N129" s="6"/>
    </row>
    <row r="130" spans="1:14" s="8" customFormat="1" x14ac:dyDescent="0.3">
      <c r="A130" s="6"/>
      <c r="B130" s="6"/>
      <c r="C130" s="6"/>
      <c r="D130" s="6"/>
      <c r="E130" s="241"/>
      <c r="F130" s="241"/>
      <c r="G130" s="32"/>
      <c r="H130" s="142"/>
      <c r="J130" s="6"/>
      <c r="K130" s="6"/>
      <c r="L130" s="6"/>
      <c r="M130" s="6"/>
      <c r="N130" s="6"/>
    </row>
    <row r="131" spans="1:14" s="8" customFormat="1" x14ac:dyDescent="0.3">
      <c r="A131" s="6"/>
      <c r="B131" s="6"/>
      <c r="C131" s="6"/>
      <c r="D131" s="6"/>
      <c r="E131" s="241"/>
      <c r="F131" s="241"/>
      <c r="G131" s="32"/>
      <c r="H131" s="142"/>
      <c r="J131" s="6"/>
      <c r="K131" s="6"/>
      <c r="L131" s="6"/>
      <c r="M131" s="6"/>
      <c r="N131" s="6"/>
    </row>
    <row r="132" spans="1:14" s="8" customFormat="1" x14ac:dyDescent="0.3">
      <c r="A132" s="6"/>
      <c r="B132" s="6"/>
      <c r="C132" s="6"/>
      <c r="D132" s="6"/>
      <c r="E132" s="241"/>
      <c r="F132" s="241"/>
      <c r="G132" s="32"/>
      <c r="H132" s="142"/>
      <c r="J132" s="6"/>
      <c r="K132" s="6"/>
      <c r="L132" s="6"/>
      <c r="M132" s="6"/>
      <c r="N132" s="6"/>
    </row>
    <row r="133" spans="1:14" s="8" customFormat="1" x14ac:dyDescent="0.3">
      <c r="A133" s="6"/>
      <c r="B133" s="6"/>
      <c r="C133" s="6"/>
      <c r="D133" s="6"/>
      <c r="E133" s="241"/>
      <c r="F133" s="241"/>
      <c r="G133" s="32"/>
      <c r="H133" s="142"/>
      <c r="J133" s="6"/>
      <c r="K133" s="6"/>
      <c r="L133" s="6"/>
      <c r="M133" s="6"/>
      <c r="N133" s="6"/>
    </row>
    <row r="134" spans="1:14" s="8" customFormat="1" x14ac:dyDescent="0.3">
      <c r="A134" s="6"/>
      <c r="B134" s="6"/>
      <c r="C134" s="6"/>
      <c r="D134" s="6"/>
      <c r="E134" s="241"/>
      <c r="F134" s="241"/>
      <c r="G134" s="32"/>
      <c r="H134" s="142"/>
      <c r="J134" s="6"/>
      <c r="K134" s="6"/>
      <c r="L134" s="6"/>
      <c r="M134" s="6"/>
      <c r="N134" s="6"/>
    </row>
    <row r="135" spans="1:14" s="8" customFormat="1" x14ac:dyDescent="0.3">
      <c r="A135" s="6"/>
      <c r="B135" s="6"/>
      <c r="C135" s="6"/>
      <c r="D135" s="6"/>
      <c r="E135" s="241"/>
      <c r="F135" s="241"/>
      <c r="G135" s="32"/>
      <c r="H135" s="142"/>
      <c r="J135" s="6"/>
      <c r="K135" s="6"/>
      <c r="L135" s="6"/>
      <c r="M135" s="6"/>
      <c r="N135" s="6"/>
    </row>
    <row r="136" spans="1:14" s="8" customFormat="1" x14ac:dyDescent="0.3">
      <c r="A136" s="6"/>
      <c r="B136" s="6"/>
      <c r="C136" s="6"/>
      <c r="D136" s="6"/>
      <c r="E136" s="241"/>
      <c r="F136" s="241"/>
      <c r="G136" s="32"/>
      <c r="H136" s="142"/>
      <c r="J136" s="6"/>
      <c r="K136" s="6"/>
      <c r="L136" s="6"/>
      <c r="M136" s="6"/>
      <c r="N136" s="6"/>
    </row>
    <row r="137" spans="1:14" s="8" customFormat="1" x14ac:dyDescent="0.3">
      <c r="A137" s="6"/>
      <c r="B137" s="6"/>
      <c r="C137" s="6"/>
      <c r="D137" s="6"/>
      <c r="E137" s="241"/>
      <c r="F137" s="241"/>
      <c r="G137" s="32"/>
      <c r="H137" s="142"/>
      <c r="J137" s="6"/>
      <c r="K137" s="6"/>
      <c r="L137" s="6"/>
      <c r="M137" s="6"/>
      <c r="N137" s="6"/>
    </row>
    <row r="138" spans="1:14" s="8" customFormat="1" x14ac:dyDescent="0.3">
      <c r="A138" s="6"/>
      <c r="B138" s="6"/>
      <c r="C138" s="6"/>
      <c r="D138" s="6"/>
      <c r="E138" s="241"/>
      <c r="F138" s="241"/>
      <c r="G138" s="32"/>
      <c r="H138" s="142"/>
      <c r="J138" s="6"/>
      <c r="K138" s="6"/>
      <c r="L138" s="6"/>
      <c r="M138" s="6"/>
      <c r="N138" s="6"/>
    </row>
    <row r="139" spans="1:14" s="8" customFormat="1" x14ac:dyDescent="0.3">
      <c r="A139" s="6"/>
      <c r="B139" s="6"/>
      <c r="C139" s="6"/>
      <c r="D139" s="6"/>
      <c r="E139" s="241"/>
      <c r="F139" s="241"/>
      <c r="G139" s="32"/>
      <c r="H139" s="142"/>
      <c r="J139" s="6"/>
      <c r="K139" s="6"/>
      <c r="L139" s="6"/>
      <c r="M139" s="6"/>
      <c r="N139" s="6"/>
    </row>
    <row r="140" spans="1:14" s="8" customFormat="1" x14ac:dyDescent="0.3">
      <c r="A140" s="6"/>
      <c r="B140" s="6"/>
      <c r="C140" s="6"/>
      <c r="D140" s="6"/>
      <c r="E140" s="241"/>
      <c r="F140" s="241"/>
      <c r="G140" s="32"/>
      <c r="H140" s="142"/>
      <c r="J140" s="6"/>
      <c r="K140" s="6"/>
      <c r="L140" s="6"/>
      <c r="M140" s="6"/>
      <c r="N140" s="6"/>
    </row>
    <row r="141" spans="1:14" s="8" customFormat="1" x14ac:dyDescent="0.3">
      <c r="A141" s="6"/>
      <c r="B141" s="6"/>
      <c r="C141" s="6"/>
      <c r="D141" s="6"/>
      <c r="E141" s="241"/>
      <c r="F141" s="241"/>
      <c r="G141" s="32"/>
      <c r="H141" s="142"/>
      <c r="J141" s="6"/>
      <c r="K141" s="6"/>
      <c r="L141" s="6"/>
      <c r="M141" s="6"/>
      <c r="N141" s="6"/>
    </row>
    <row r="142" spans="1:14" s="8" customFormat="1" x14ac:dyDescent="0.3">
      <c r="A142" s="6"/>
      <c r="B142" s="6"/>
      <c r="C142" s="6"/>
      <c r="D142" s="6"/>
      <c r="E142" s="241"/>
      <c r="F142" s="241"/>
      <c r="G142" s="32"/>
      <c r="H142" s="142"/>
      <c r="J142" s="6"/>
      <c r="K142" s="6"/>
      <c r="L142" s="6"/>
      <c r="M142" s="6"/>
      <c r="N142" s="6"/>
    </row>
    <row r="143" spans="1:14" s="8" customFormat="1" x14ac:dyDescent="0.3">
      <c r="A143" s="6"/>
      <c r="B143" s="6"/>
      <c r="C143" s="6"/>
      <c r="D143" s="6"/>
      <c r="E143" s="241"/>
      <c r="F143" s="241"/>
      <c r="G143" s="32"/>
      <c r="H143" s="142"/>
      <c r="J143" s="6"/>
      <c r="K143" s="6"/>
      <c r="L143" s="6"/>
      <c r="M143" s="6"/>
      <c r="N143" s="6"/>
    </row>
    <row r="144" spans="1:14" s="8" customFormat="1" x14ac:dyDescent="0.3">
      <c r="A144" s="6"/>
      <c r="B144" s="6"/>
      <c r="C144" s="6"/>
      <c r="D144" s="6"/>
      <c r="E144" s="241"/>
      <c r="F144" s="241"/>
      <c r="G144" s="32"/>
      <c r="H144" s="142"/>
      <c r="J144" s="6"/>
      <c r="K144" s="6"/>
      <c r="L144" s="6"/>
      <c r="M144" s="6"/>
      <c r="N144" s="6"/>
    </row>
    <row r="145" spans="1:14" s="8" customFormat="1" x14ac:dyDescent="0.3">
      <c r="A145" s="6"/>
      <c r="B145" s="6"/>
      <c r="C145" s="6"/>
      <c r="D145" s="6"/>
      <c r="E145" s="241"/>
      <c r="F145" s="241"/>
      <c r="G145" s="32"/>
      <c r="H145" s="142"/>
      <c r="J145" s="6"/>
      <c r="K145" s="6"/>
      <c r="L145" s="6"/>
      <c r="M145" s="6"/>
      <c r="N145" s="6"/>
    </row>
    <row r="146" spans="1:14" s="8" customFormat="1" x14ac:dyDescent="0.3">
      <c r="A146" s="6"/>
      <c r="B146" s="6"/>
      <c r="C146" s="6"/>
      <c r="D146" s="6"/>
      <c r="E146" s="241"/>
      <c r="F146" s="241"/>
      <c r="G146" s="32"/>
      <c r="H146" s="142"/>
      <c r="J146" s="6"/>
      <c r="K146" s="6"/>
      <c r="L146" s="6"/>
      <c r="M146" s="6"/>
      <c r="N146" s="6"/>
    </row>
    <row r="147" spans="1:14" s="8" customFormat="1" x14ac:dyDescent="0.3">
      <c r="A147" s="6"/>
      <c r="B147" s="6"/>
      <c r="C147" s="6"/>
      <c r="D147" s="6"/>
      <c r="E147" s="241"/>
      <c r="F147" s="241"/>
      <c r="G147" s="32"/>
      <c r="H147" s="142"/>
      <c r="J147" s="6"/>
      <c r="K147" s="6"/>
      <c r="L147" s="6"/>
      <c r="M147" s="6"/>
      <c r="N147" s="6"/>
    </row>
    <row r="148" spans="1:14" s="8" customFormat="1" x14ac:dyDescent="0.3">
      <c r="A148" s="6"/>
      <c r="B148" s="6"/>
      <c r="C148" s="6"/>
      <c r="D148" s="6"/>
      <c r="E148" s="241"/>
      <c r="F148" s="241"/>
      <c r="G148" s="32"/>
      <c r="H148" s="142"/>
      <c r="J148" s="6"/>
      <c r="K148" s="6"/>
      <c r="L148" s="6"/>
      <c r="M148" s="6"/>
      <c r="N148" s="6"/>
    </row>
    <row r="149" spans="1:14" s="8" customFormat="1" x14ac:dyDescent="0.3">
      <c r="A149" s="6"/>
      <c r="B149" s="6"/>
      <c r="C149" s="6"/>
      <c r="D149" s="6"/>
      <c r="E149" s="241"/>
      <c r="F149" s="241"/>
      <c r="G149" s="32"/>
      <c r="H149" s="142"/>
      <c r="J149" s="6"/>
      <c r="K149" s="6"/>
      <c r="L149" s="6"/>
      <c r="M149" s="6"/>
      <c r="N149" s="6"/>
    </row>
    <row r="150" spans="1:14" s="8" customFormat="1" x14ac:dyDescent="0.3">
      <c r="A150" s="6"/>
      <c r="B150" s="6"/>
      <c r="C150" s="6"/>
      <c r="D150" s="6"/>
      <c r="E150" s="241"/>
      <c r="F150" s="241"/>
      <c r="G150" s="32"/>
      <c r="H150" s="142"/>
      <c r="J150" s="6"/>
      <c r="K150" s="6"/>
      <c r="L150" s="6"/>
      <c r="M150" s="6"/>
      <c r="N150" s="6"/>
    </row>
    <row r="151" spans="1:14" s="8" customFormat="1" x14ac:dyDescent="0.3">
      <c r="A151" s="6"/>
      <c r="B151" s="6"/>
      <c r="C151" s="6"/>
      <c r="D151" s="6"/>
      <c r="E151" s="241"/>
      <c r="F151" s="241"/>
      <c r="G151" s="32"/>
      <c r="H151" s="142"/>
      <c r="J151" s="6"/>
      <c r="K151" s="6"/>
      <c r="L151" s="6"/>
      <c r="M151" s="6"/>
      <c r="N151" s="6"/>
    </row>
    <row r="152" spans="1:14" s="8" customFormat="1" x14ac:dyDescent="0.3">
      <c r="A152" s="6"/>
      <c r="B152" s="6"/>
      <c r="C152" s="6"/>
      <c r="D152" s="6"/>
      <c r="E152" s="241"/>
      <c r="F152" s="241"/>
      <c r="G152" s="32"/>
      <c r="H152" s="142"/>
      <c r="J152" s="6"/>
      <c r="K152" s="6"/>
      <c r="L152" s="6"/>
      <c r="M152" s="6"/>
      <c r="N152" s="6"/>
    </row>
    <row r="153" spans="1:14" s="8" customFormat="1" x14ac:dyDescent="0.3">
      <c r="A153" s="6"/>
      <c r="B153" s="6"/>
      <c r="C153" s="6"/>
      <c r="D153" s="6"/>
      <c r="E153" s="241"/>
      <c r="F153" s="241"/>
      <c r="G153" s="32"/>
      <c r="H153" s="142"/>
      <c r="J153" s="6"/>
      <c r="K153" s="6"/>
      <c r="L153" s="6"/>
      <c r="M153" s="6"/>
      <c r="N153" s="6"/>
    </row>
    <row r="154" spans="1:14" s="8" customFormat="1" x14ac:dyDescent="0.3">
      <c r="A154" s="6"/>
      <c r="B154" s="6"/>
      <c r="C154" s="6"/>
      <c r="D154" s="6"/>
      <c r="E154" s="241"/>
      <c r="F154" s="241"/>
      <c r="G154" s="32"/>
      <c r="H154" s="142"/>
      <c r="J154" s="6"/>
      <c r="K154" s="6"/>
      <c r="L154" s="6"/>
      <c r="M154" s="6"/>
      <c r="N154" s="6"/>
    </row>
    <row r="155" spans="1:14" s="8" customFormat="1" x14ac:dyDescent="0.3">
      <c r="A155" s="6"/>
      <c r="B155" s="6"/>
      <c r="C155" s="6"/>
      <c r="D155" s="6"/>
      <c r="E155" s="241"/>
      <c r="F155" s="241"/>
      <c r="G155" s="32"/>
      <c r="H155" s="142"/>
      <c r="J155" s="6"/>
      <c r="K155" s="6"/>
      <c r="L155" s="6"/>
      <c r="M155" s="6"/>
      <c r="N155" s="6"/>
    </row>
    <row r="156" spans="1:14" s="8" customFormat="1" x14ac:dyDescent="0.3">
      <c r="A156" s="6"/>
      <c r="B156" s="6"/>
      <c r="C156" s="6"/>
      <c r="D156" s="6"/>
      <c r="E156" s="241"/>
      <c r="F156" s="241"/>
      <c r="G156" s="32"/>
      <c r="H156" s="142"/>
      <c r="J156" s="6"/>
      <c r="K156" s="6"/>
      <c r="L156" s="6"/>
      <c r="M156" s="6"/>
      <c r="N156" s="6"/>
    </row>
    <row r="157" spans="1:14" s="8" customFormat="1" x14ac:dyDescent="0.3">
      <c r="A157" s="6"/>
      <c r="B157" s="6"/>
      <c r="C157" s="6"/>
      <c r="D157" s="6"/>
      <c r="E157" s="241"/>
      <c r="F157" s="241"/>
      <c r="G157" s="32"/>
      <c r="H157" s="142"/>
      <c r="J157" s="6"/>
      <c r="K157" s="6"/>
      <c r="L157" s="6"/>
      <c r="M157" s="6"/>
      <c r="N157" s="6"/>
    </row>
    <row r="158" spans="1:14" s="8" customFormat="1" x14ac:dyDescent="0.3">
      <c r="A158" s="6"/>
      <c r="B158" s="6"/>
      <c r="C158" s="6"/>
      <c r="D158" s="6"/>
      <c r="E158" s="241"/>
      <c r="F158" s="241"/>
      <c r="G158" s="32"/>
      <c r="H158" s="142"/>
      <c r="J158" s="6"/>
      <c r="K158" s="6"/>
      <c r="L158" s="6"/>
      <c r="M158" s="6"/>
      <c r="N158" s="6"/>
    </row>
    <row r="159" spans="1:14" s="8" customFormat="1" x14ac:dyDescent="0.3">
      <c r="A159" s="6"/>
      <c r="B159" s="6"/>
      <c r="C159" s="6"/>
      <c r="D159" s="6"/>
      <c r="E159" s="241"/>
      <c r="F159" s="241"/>
      <c r="G159" s="32"/>
      <c r="H159" s="142"/>
      <c r="J159" s="6"/>
      <c r="K159" s="6"/>
      <c r="L159" s="6"/>
      <c r="M159" s="6"/>
      <c r="N159" s="6"/>
    </row>
    <row r="160" spans="1:14" s="8" customFormat="1" x14ac:dyDescent="0.3">
      <c r="A160" s="6"/>
      <c r="B160" s="6"/>
      <c r="C160" s="6"/>
      <c r="D160" s="6"/>
      <c r="E160" s="241"/>
      <c r="F160" s="241"/>
      <c r="G160" s="32"/>
      <c r="H160" s="142"/>
      <c r="J160" s="6"/>
      <c r="K160" s="6"/>
      <c r="L160" s="6"/>
      <c r="M160" s="6"/>
      <c r="N160" s="6"/>
    </row>
    <row r="161" spans="1:14" s="8" customFormat="1" x14ac:dyDescent="0.3">
      <c r="A161" s="6"/>
      <c r="B161" s="6"/>
      <c r="C161" s="6"/>
      <c r="D161" s="6"/>
      <c r="E161" s="241"/>
      <c r="F161" s="241"/>
      <c r="G161" s="32"/>
      <c r="H161" s="142"/>
      <c r="J161" s="6"/>
      <c r="K161" s="6"/>
      <c r="L161" s="6"/>
      <c r="M161" s="6"/>
      <c r="N161" s="6"/>
    </row>
    <row r="162" spans="1:14" s="8" customFormat="1" x14ac:dyDescent="0.3">
      <c r="A162" s="6"/>
      <c r="B162" s="6"/>
      <c r="C162" s="6"/>
      <c r="D162" s="6"/>
      <c r="E162" s="241"/>
      <c r="F162" s="241"/>
      <c r="G162" s="32"/>
      <c r="H162" s="142"/>
      <c r="J162" s="6"/>
      <c r="K162" s="6"/>
      <c r="L162" s="6"/>
      <c r="M162" s="6"/>
      <c r="N162" s="6"/>
    </row>
    <row r="163" spans="1:14" s="8" customFormat="1" x14ac:dyDescent="0.3">
      <c r="A163" s="6"/>
      <c r="B163" s="6"/>
      <c r="C163" s="6"/>
      <c r="D163" s="6"/>
      <c r="E163" s="241"/>
      <c r="F163" s="241"/>
      <c r="G163" s="32"/>
      <c r="H163" s="142"/>
      <c r="J163" s="6"/>
      <c r="K163" s="6"/>
      <c r="L163" s="6"/>
      <c r="M163" s="6"/>
      <c r="N163" s="6"/>
    </row>
    <row r="164" spans="1:14" s="8" customFormat="1" x14ac:dyDescent="0.3">
      <c r="A164" s="6"/>
      <c r="B164" s="6"/>
      <c r="C164" s="6"/>
      <c r="D164" s="6"/>
      <c r="E164" s="241"/>
      <c r="F164" s="241"/>
      <c r="G164" s="32"/>
      <c r="H164" s="142"/>
      <c r="J164" s="6"/>
      <c r="K164" s="6"/>
      <c r="L164" s="6"/>
      <c r="M164" s="6"/>
      <c r="N164" s="6"/>
    </row>
    <row r="165" spans="1:14" s="8" customFormat="1" x14ac:dyDescent="0.3">
      <c r="A165" s="6"/>
      <c r="B165" s="6"/>
      <c r="C165" s="6"/>
      <c r="D165" s="6"/>
      <c r="E165" s="241"/>
      <c r="F165" s="241"/>
      <c r="G165" s="32"/>
      <c r="H165" s="142"/>
      <c r="J165" s="6"/>
      <c r="K165" s="6"/>
      <c r="L165" s="6"/>
      <c r="M165" s="6"/>
      <c r="N165" s="6"/>
    </row>
    <row r="166" spans="1:14" s="8" customFormat="1" x14ac:dyDescent="0.3">
      <c r="A166" s="6"/>
      <c r="B166" s="6"/>
      <c r="C166" s="6"/>
      <c r="D166" s="6"/>
      <c r="E166" s="241"/>
      <c r="F166" s="241"/>
      <c r="G166" s="32"/>
      <c r="H166" s="142"/>
      <c r="J166" s="6"/>
      <c r="K166" s="6"/>
      <c r="L166" s="6"/>
      <c r="M166" s="6"/>
      <c r="N166" s="6"/>
    </row>
    <row r="167" spans="1:14" s="8" customFormat="1" x14ac:dyDescent="0.3">
      <c r="A167" s="6"/>
      <c r="B167" s="6"/>
      <c r="C167" s="6"/>
      <c r="D167" s="6"/>
      <c r="E167" s="241"/>
      <c r="F167" s="241"/>
      <c r="G167" s="32"/>
      <c r="H167" s="142"/>
      <c r="J167" s="6"/>
      <c r="K167" s="6"/>
      <c r="L167" s="6"/>
      <c r="M167" s="6"/>
      <c r="N167" s="6"/>
    </row>
    <row r="168" spans="1:14" s="8" customFormat="1" x14ac:dyDescent="0.3">
      <c r="A168" s="6"/>
      <c r="B168" s="6"/>
      <c r="C168" s="6"/>
      <c r="D168" s="6"/>
      <c r="E168" s="241"/>
      <c r="F168" s="241"/>
      <c r="G168" s="32"/>
      <c r="H168" s="142"/>
      <c r="J168" s="6"/>
      <c r="K168" s="6"/>
      <c r="L168" s="6"/>
      <c r="M168" s="6"/>
      <c r="N168" s="6"/>
    </row>
    <row r="169" spans="1:14" s="8" customFormat="1" x14ac:dyDescent="0.3">
      <c r="A169" s="6"/>
      <c r="B169" s="6"/>
      <c r="C169" s="6"/>
      <c r="D169" s="6"/>
      <c r="E169" s="241"/>
      <c r="F169" s="241"/>
      <c r="G169" s="32"/>
      <c r="H169" s="142"/>
      <c r="J169" s="6"/>
      <c r="K169" s="6"/>
      <c r="L169" s="6"/>
      <c r="M169" s="6"/>
      <c r="N169" s="6"/>
    </row>
    <row r="170" spans="1:14" s="8" customFormat="1" x14ac:dyDescent="0.3">
      <c r="A170" s="6"/>
      <c r="B170" s="6"/>
      <c r="C170" s="6"/>
      <c r="D170" s="6"/>
      <c r="E170" s="241"/>
      <c r="F170" s="241"/>
      <c r="G170" s="32"/>
      <c r="H170" s="142"/>
      <c r="J170" s="6"/>
      <c r="K170" s="6"/>
      <c r="L170" s="6"/>
      <c r="M170" s="6"/>
      <c r="N170" s="6"/>
    </row>
    <row r="171" spans="1:14" s="8" customFormat="1" x14ac:dyDescent="0.3">
      <c r="A171" s="6"/>
      <c r="B171" s="6"/>
      <c r="C171" s="6"/>
      <c r="D171" s="6"/>
      <c r="E171" s="241"/>
      <c r="F171" s="241"/>
      <c r="G171" s="32"/>
      <c r="H171" s="142"/>
      <c r="J171" s="6"/>
      <c r="K171" s="6"/>
      <c r="L171" s="6"/>
      <c r="M171" s="6"/>
      <c r="N171" s="6"/>
    </row>
    <row r="172" spans="1:14" s="8" customFormat="1" x14ac:dyDescent="0.3">
      <c r="A172" s="6"/>
      <c r="B172" s="6"/>
      <c r="C172" s="6"/>
      <c r="D172" s="6"/>
      <c r="E172" s="241"/>
      <c r="F172" s="241"/>
      <c r="G172" s="32"/>
      <c r="H172" s="142"/>
      <c r="J172" s="6"/>
      <c r="K172" s="6"/>
      <c r="L172" s="6"/>
      <c r="M172" s="6"/>
      <c r="N172" s="6"/>
    </row>
    <row r="173" spans="1:14" s="8" customFormat="1" x14ac:dyDescent="0.3">
      <c r="A173" s="6"/>
      <c r="B173" s="6"/>
      <c r="C173" s="6"/>
      <c r="D173" s="6"/>
      <c r="E173" s="241"/>
      <c r="F173" s="241"/>
      <c r="G173" s="32"/>
      <c r="H173" s="142"/>
      <c r="J173" s="6"/>
      <c r="K173" s="6"/>
      <c r="L173" s="6"/>
      <c r="M173" s="6"/>
      <c r="N173" s="6"/>
    </row>
    <row r="174" spans="1:14" s="8" customFormat="1" x14ac:dyDescent="0.3">
      <c r="A174" s="6"/>
      <c r="B174" s="6"/>
      <c r="C174" s="6"/>
      <c r="D174" s="6"/>
      <c r="E174" s="241"/>
      <c r="F174" s="241"/>
      <c r="G174" s="32"/>
      <c r="H174" s="142"/>
      <c r="J174" s="6"/>
      <c r="K174" s="6"/>
      <c r="L174" s="6"/>
      <c r="M174" s="6"/>
      <c r="N174" s="6"/>
    </row>
    <row r="175" spans="1:14" s="8" customFormat="1" x14ac:dyDescent="0.3">
      <c r="A175" s="6"/>
      <c r="B175" s="6"/>
      <c r="C175" s="6"/>
      <c r="D175" s="6"/>
      <c r="E175" s="241"/>
      <c r="F175" s="241"/>
      <c r="G175" s="32"/>
      <c r="H175" s="142"/>
      <c r="J175" s="6"/>
      <c r="K175" s="6"/>
      <c r="L175" s="6"/>
      <c r="M175" s="6"/>
      <c r="N175" s="6"/>
    </row>
    <row r="176" spans="1:14" s="8" customFormat="1" x14ac:dyDescent="0.3">
      <c r="A176" s="6"/>
      <c r="B176" s="6"/>
      <c r="C176" s="6"/>
      <c r="D176" s="6"/>
      <c r="E176" s="241"/>
      <c r="F176" s="241"/>
      <c r="G176" s="32"/>
      <c r="H176" s="142"/>
      <c r="J176" s="6"/>
      <c r="K176" s="6"/>
      <c r="L176" s="6"/>
      <c r="M176" s="6"/>
      <c r="N176" s="6"/>
    </row>
    <row r="177" spans="1:14" s="8" customFormat="1" x14ac:dyDescent="0.3">
      <c r="A177" s="6"/>
      <c r="B177" s="6"/>
      <c r="C177" s="6"/>
      <c r="D177" s="6"/>
      <c r="E177" s="241"/>
      <c r="F177" s="241"/>
      <c r="G177" s="32"/>
      <c r="H177" s="142"/>
      <c r="J177" s="6"/>
      <c r="K177" s="6"/>
      <c r="L177" s="6"/>
      <c r="M177" s="6"/>
      <c r="N177" s="6"/>
    </row>
    <row r="178" spans="1:14" s="8" customFormat="1" x14ac:dyDescent="0.3">
      <c r="A178" s="6"/>
      <c r="B178" s="6"/>
      <c r="C178" s="6"/>
      <c r="D178" s="6"/>
      <c r="E178" s="241"/>
      <c r="F178" s="241"/>
      <c r="G178" s="32"/>
      <c r="H178" s="142"/>
      <c r="J178" s="6"/>
      <c r="K178" s="6"/>
      <c r="L178" s="6"/>
      <c r="M178" s="6"/>
      <c r="N178" s="6"/>
    </row>
    <row r="179" spans="1:14" s="8" customFormat="1" x14ac:dyDescent="0.3">
      <c r="A179" s="6"/>
      <c r="B179" s="6"/>
      <c r="C179" s="6"/>
      <c r="D179" s="6"/>
      <c r="E179" s="241"/>
      <c r="F179" s="241"/>
      <c r="G179" s="32"/>
      <c r="H179" s="142"/>
      <c r="J179" s="6"/>
      <c r="K179" s="6"/>
      <c r="L179" s="6"/>
      <c r="M179" s="6"/>
      <c r="N179" s="6"/>
    </row>
    <row r="180" spans="1:14" s="8" customFormat="1" x14ac:dyDescent="0.3">
      <c r="A180" s="6"/>
      <c r="B180" s="6"/>
      <c r="C180" s="6"/>
      <c r="D180" s="6"/>
      <c r="E180" s="241"/>
      <c r="F180" s="241"/>
      <c r="G180" s="32"/>
      <c r="H180" s="142"/>
      <c r="J180" s="6"/>
      <c r="K180" s="6"/>
      <c r="L180" s="6"/>
      <c r="M180" s="6"/>
      <c r="N180" s="6"/>
    </row>
    <row r="181" spans="1:14" s="8" customFormat="1" x14ac:dyDescent="0.3">
      <c r="A181" s="6"/>
      <c r="B181" s="6"/>
      <c r="C181" s="6"/>
      <c r="D181" s="6"/>
      <c r="E181" s="241"/>
      <c r="F181" s="241"/>
      <c r="G181" s="32"/>
      <c r="H181" s="142"/>
      <c r="J181" s="6"/>
      <c r="K181" s="6"/>
      <c r="L181" s="6"/>
      <c r="M181" s="6"/>
      <c r="N181" s="6"/>
    </row>
    <row r="182" spans="1:14" s="8" customFormat="1" x14ac:dyDescent="0.3">
      <c r="A182" s="6"/>
      <c r="B182" s="6"/>
      <c r="C182" s="6"/>
      <c r="D182" s="6"/>
      <c r="E182" s="241"/>
      <c r="F182" s="241"/>
      <c r="G182" s="32"/>
      <c r="H182" s="142"/>
      <c r="J182" s="6"/>
      <c r="K182" s="6"/>
      <c r="L182" s="6"/>
      <c r="M182" s="6"/>
      <c r="N182" s="6"/>
    </row>
    <row r="183" spans="1:14" s="8" customFormat="1" x14ac:dyDescent="0.3">
      <c r="A183" s="6"/>
      <c r="B183" s="6"/>
      <c r="C183" s="6"/>
      <c r="D183" s="6"/>
      <c r="E183" s="241"/>
      <c r="F183" s="241"/>
      <c r="G183" s="32"/>
      <c r="H183" s="142"/>
      <c r="J183" s="6"/>
      <c r="K183" s="6"/>
      <c r="L183" s="6"/>
      <c r="M183" s="6"/>
      <c r="N183" s="6"/>
    </row>
    <row r="184" spans="1:14" s="8" customFormat="1" x14ac:dyDescent="0.3">
      <c r="A184" s="6"/>
      <c r="B184" s="6"/>
      <c r="C184" s="6"/>
      <c r="D184" s="6"/>
      <c r="E184" s="241"/>
      <c r="F184" s="241"/>
      <c r="G184" s="32"/>
      <c r="H184" s="142"/>
      <c r="J184" s="6"/>
      <c r="K184" s="6"/>
      <c r="L184" s="6"/>
      <c r="M184" s="6"/>
      <c r="N184" s="6"/>
    </row>
    <row r="185" spans="1:14" s="8" customFormat="1" x14ac:dyDescent="0.3">
      <c r="A185" s="6"/>
      <c r="B185" s="6"/>
      <c r="C185" s="6"/>
      <c r="D185" s="6"/>
      <c r="E185" s="241"/>
      <c r="F185" s="241"/>
      <c r="G185" s="32"/>
      <c r="H185" s="142"/>
      <c r="J185" s="6"/>
      <c r="K185" s="6"/>
      <c r="L185" s="6"/>
      <c r="M185" s="6"/>
      <c r="N185" s="6"/>
    </row>
    <row r="186" spans="1:14" s="8" customFormat="1" x14ac:dyDescent="0.3">
      <c r="A186" s="6"/>
      <c r="B186" s="6"/>
      <c r="C186" s="6"/>
      <c r="D186" s="6"/>
      <c r="E186" s="241"/>
      <c r="F186" s="241"/>
      <c r="G186" s="32"/>
      <c r="H186" s="142"/>
      <c r="J186" s="6"/>
      <c r="K186" s="6"/>
      <c r="L186" s="6"/>
      <c r="M186" s="6"/>
      <c r="N186" s="6"/>
    </row>
    <row r="187" spans="1:14" s="8" customFormat="1" x14ac:dyDescent="0.3">
      <c r="A187" s="6"/>
      <c r="B187" s="6"/>
      <c r="C187" s="6"/>
      <c r="D187" s="6"/>
      <c r="E187" s="241"/>
      <c r="F187" s="241"/>
      <c r="G187" s="32"/>
      <c r="H187" s="142"/>
      <c r="J187" s="6"/>
      <c r="K187" s="6"/>
      <c r="L187" s="6"/>
      <c r="M187" s="6"/>
      <c r="N187" s="6"/>
    </row>
    <row r="188" spans="1:14" s="8" customFormat="1" x14ac:dyDescent="0.3">
      <c r="A188" s="6"/>
      <c r="B188" s="6"/>
      <c r="C188" s="6"/>
      <c r="D188" s="6"/>
      <c r="E188" s="241"/>
      <c r="F188" s="241"/>
      <c r="G188" s="32"/>
      <c r="H188" s="142"/>
      <c r="J188" s="6"/>
      <c r="K188" s="6"/>
      <c r="L188" s="6"/>
      <c r="M188" s="6"/>
      <c r="N188" s="6"/>
    </row>
    <row r="189" spans="1:14" s="8" customFormat="1" x14ac:dyDescent="0.3">
      <c r="A189" s="6"/>
      <c r="B189" s="6"/>
      <c r="C189" s="6"/>
      <c r="D189" s="6"/>
      <c r="E189" s="241"/>
      <c r="F189" s="241"/>
      <c r="G189" s="32"/>
      <c r="H189" s="142"/>
      <c r="J189" s="6"/>
      <c r="K189" s="6"/>
      <c r="L189" s="6"/>
      <c r="M189" s="6"/>
      <c r="N189" s="6"/>
    </row>
    <row r="190" spans="1:14" s="8" customFormat="1" x14ac:dyDescent="0.3">
      <c r="A190" s="6"/>
      <c r="B190" s="6"/>
      <c r="C190" s="6"/>
      <c r="D190" s="6"/>
      <c r="E190" s="241"/>
      <c r="F190" s="241"/>
      <c r="G190" s="32"/>
      <c r="H190" s="142"/>
      <c r="J190" s="6"/>
      <c r="K190" s="6"/>
      <c r="L190" s="6"/>
      <c r="M190" s="6"/>
      <c r="N190" s="6"/>
    </row>
    <row r="191" spans="1:14" s="8" customFormat="1" x14ac:dyDescent="0.3">
      <c r="A191" s="6"/>
      <c r="B191" s="6"/>
      <c r="C191" s="6"/>
      <c r="D191" s="6"/>
      <c r="E191" s="241"/>
      <c r="F191" s="241"/>
      <c r="G191" s="32"/>
      <c r="H191" s="142"/>
      <c r="J191" s="6"/>
      <c r="K191" s="6"/>
      <c r="L191" s="6"/>
      <c r="M191" s="6"/>
      <c r="N191" s="6"/>
    </row>
    <row r="192" spans="1:14" s="8" customFormat="1" x14ac:dyDescent="0.3">
      <c r="A192" s="6"/>
      <c r="B192" s="6"/>
      <c r="C192" s="6"/>
      <c r="D192" s="6"/>
      <c r="E192" s="241"/>
      <c r="F192" s="241"/>
      <c r="G192" s="32"/>
      <c r="H192" s="142"/>
      <c r="J192" s="6"/>
      <c r="K192" s="6"/>
      <c r="L192" s="6"/>
      <c r="M192" s="6"/>
      <c r="N192" s="6"/>
    </row>
    <row r="193" spans="1:14" s="8" customFormat="1" x14ac:dyDescent="0.3">
      <c r="A193" s="6"/>
      <c r="B193" s="6"/>
      <c r="C193" s="6"/>
      <c r="D193" s="6"/>
      <c r="E193" s="241"/>
      <c r="F193" s="241"/>
      <c r="G193" s="32"/>
      <c r="H193" s="142"/>
      <c r="J193" s="6"/>
      <c r="K193" s="6"/>
      <c r="L193" s="6"/>
      <c r="M193" s="6"/>
      <c r="N193" s="6"/>
    </row>
    <row r="194" spans="1:14" s="8" customFormat="1" x14ac:dyDescent="0.3">
      <c r="A194" s="6"/>
      <c r="B194" s="6"/>
      <c r="C194" s="6"/>
      <c r="D194" s="6"/>
      <c r="E194" s="241"/>
      <c r="F194" s="241"/>
      <c r="G194" s="32"/>
      <c r="H194" s="142"/>
      <c r="J194" s="6"/>
      <c r="K194" s="6"/>
      <c r="L194" s="6"/>
      <c r="M194" s="6"/>
      <c r="N194" s="6"/>
    </row>
    <row r="195" spans="1:14" s="8" customFormat="1" x14ac:dyDescent="0.3">
      <c r="A195" s="6"/>
      <c r="B195" s="6"/>
      <c r="C195" s="6"/>
      <c r="D195" s="6"/>
      <c r="E195" s="241"/>
      <c r="F195" s="241"/>
      <c r="G195" s="32"/>
      <c r="H195" s="142"/>
      <c r="J195" s="6"/>
      <c r="K195" s="6"/>
      <c r="L195" s="6"/>
      <c r="M195" s="6"/>
      <c r="N195" s="6"/>
    </row>
    <row r="196" spans="1:14" s="8" customFormat="1" x14ac:dyDescent="0.3">
      <c r="A196" s="6"/>
      <c r="B196" s="6"/>
      <c r="C196" s="6"/>
      <c r="D196" s="6"/>
      <c r="E196" s="241"/>
      <c r="F196" s="241"/>
      <c r="G196" s="32"/>
      <c r="H196" s="142"/>
      <c r="J196" s="6"/>
      <c r="K196" s="6"/>
      <c r="L196" s="6"/>
      <c r="M196" s="6"/>
      <c r="N196" s="6"/>
    </row>
    <row r="197" spans="1:14" s="8" customFormat="1" x14ac:dyDescent="0.3">
      <c r="A197" s="6"/>
      <c r="B197" s="6"/>
      <c r="C197" s="6"/>
      <c r="D197" s="6"/>
      <c r="E197" s="241"/>
      <c r="F197" s="241"/>
      <c r="G197" s="32"/>
      <c r="H197" s="142"/>
      <c r="J197" s="6"/>
      <c r="K197" s="6"/>
      <c r="L197" s="6"/>
      <c r="M197" s="6"/>
      <c r="N197" s="6"/>
    </row>
    <row r="198" spans="1:14" s="8" customFormat="1" x14ac:dyDescent="0.3">
      <c r="A198" s="6"/>
      <c r="B198" s="6"/>
      <c r="C198" s="6"/>
      <c r="D198" s="6"/>
      <c r="E198" s="241"/>
      <c r="F198" s="241"/>
      <c r="G198" s="32"/>
      <c r="H198" s="142"/>
      <c r="J198" s="6"/>
      <c r="K198" s="6"/>
      <c r="L198" s="6"/>
      <c r="M198" s="6"/>
      <c r="N198" s="6"/>
    </row>
    <row r="199" spans="1:14" s="8" customFormat="1" x14ac:dyDescent="0.3">
      <c r="A199" s="6"/>
      <c r="B199" s="6"/>
      <c r="C199" s="6"/>
      <c r="D199" s="6"/>
      <c r="E199" s="241"/>
      <c r="F199" s="241"/>
      <c r="G199" s="32"/>
      <c r="H199" s="142"/>
      <c r="J199" s="6"/>
      <c r="K199" s="6"/>
      <c r="L199" s="6"/>
      <c r="M199" s="6"/>
      <c r="N199" s="6"/>
    </row>
    <row r="200" spans="1:14" s="8" customFormat="1" x14ac:dyDescent="0.3">
      <c r="A200" s="6"/>
      <c r="B200" s="6"/>
      <c r="C200" s="6"/>
      <c r="D200" s="6"/>
      <c r="E200" s="241"/>
      <c r="F200" s="241"/>
      <c r="G200" s="32"/>
      <c r="H200" s="142"/>
      <c r="J200" s="6"/>
      <c r="K200" s="6"/>
      <c r="L200" s="6"/>
      <c r="M200" s="6"/>
      <c r="N200" s="6"/>
    </row>
    <row r="201" spans="1:14" s="8" customFormat="1" x14ac:dyDescent="0.3">
      <c r="A201" s="6"/>
      <c r="B201" s="6"/>
      <c r="C201" s="6"/>
      <c r="D201" s="6"/>
      <c r="E201" s="241"/>
      <c r="F201" s="241"/>
      <c r="G201" s="32"/>
      <c r="H201" s="142"/>
      <c r="J201" s="6"/>
      <c r="K201" s="6"/>
      <c r="L201" s="6"/>
      <c r="M201" s="6"/>
      <c r="N201" s="6"/>
    </row>
    <row r="202" spans="1:14" s="8" customFormat="1" x14ac:dyDescent="0.3">
      <c r="A202" s="6"/>
      <c r="B202" s="6"/>
      <c r="C202" s="6"/>
      <c r="D202" s="6"/>
      <c r="E202" s="241"/>
      <c r="F202" s="241"/>
      <c r="G202" s="32"/>
      <c r="H202" s="142"/>
      <c r="J202" s="6"/>
      <c r="K202" s="6"/>
      <c r="L202" s="6"/>
      <c r="M202" s="6"/>
      <c r="N202" s="6"/>
    </row>
    <row r="203" spans="1:14" s="8" customFormat="1" x14ac:dyDescent="0.3">
      <c r="A203" s="6"/>
      <c r="B203" s="6"/>
      <c r="C203" s="6"/>
      <c r="D203" s="6"/>
      <c r="E203" s="241"/>
      <c r="F203" s="241"/>
      <c r="G203" s="32"/>
      <c r="H203" s="142"/>
      <c r="J203" s="6"/>
      <c r="K203" s="6"/>
      <c r="L203" s="6"/>
      <c r="M203" s="6"/>
      <c r="N203" s="6"/>
    </row>
    <row r="204" spans="1:14" s="8" customFormat="1" x14ac:dyDescent="0.3">
      <c r="A204" s="6"/>
      <c r="B204" s="6"/>
      <c r="C204" s="6"/>
      <c r="D204" s="6"/>
      <c r="E204" s="241"/>
      <c r="F204" s="241"/>
      <c r="G204" s="32"/>
      <c r="H204" s="142"/>
      <c r="J204" s="6"/>
      <c r="K204" s="6"/>
      <c r="L204" s="6"/>
      <c r="M204" s="6"/>
      <c r="N204" s="6"/>
    </row>
    <row r="205" spans="1:14" s="8" customFormat="1" x14ac:dyDescent="0.3">
      <c r="A205" s="6"/>
      <c r="B205" s="6"/>
      <c r="C205" s="6"/>
      <c r="D205" s="6"/>
      <c r="E205" s="241"/>
      <c r="F205" s="241"/>
      <c r="G205" s="32"/>
      <c r="H205" s="142"/>
      <c r="J205" s="6"/>
      <c r="K205" s="6"/>
      <c r="L205" s="6"/>
      <c r="M205" s="6"/>
      <c r="N205" s="6"/>
    </row>
    <row r="206" spans="1:14" s="8" customFormat="1" x14ac:dyDescent="0.3">
      <c r="A206" s="6"/>
      <c r="B206" s="6"/>
      <c r="C206" s="6"/>
      <c r="D206" s="6"/>
      <c r="E206" s="241"/>
      <c r="F206" s="241"/>
      <c r="G206" s="32"/>
      <c r="H206" s="142"/>
      <c r="J206" s="6"/>
      <c r="K206" s="6"/>
      <c r="L206" s="6"/>
      <c r="M206" s="6"/>
      <c r="N206" s="6"/>
    </row>
    <row r="207" spans="1:14" s="8" customFormat="1" x14ac:dyDescent="0.3">
      <c r="A207" s="6"/>
      <c r="B207" s="6"/>
      <c r="C207" s="6"/>
      <c r="D207" s="6"/>
      <c r="E207" s="241"/>
      <c r="F207" s="241"/>
      <c r="G207" s="32"/>
      <c r="H207" s="142"/>
      <c r="J207" s="6"/>
      <c r="K207" s="6"/>
      <c r="L207" s="6"/>
      <c r="M207" s="6"/>
      <c r="N207" s="6"/>
    </row>
    <row r="208" spans="1:14" s="8" customFormat="1" x14ac:dyDescent="0.3">
      <c r="A208" s="6"/>
      <c r="B208" s="6"/>
      <c r="C208" s="6"/>
      <c r="D208" s="6"/>
      <c r="E208" s="241"/>
      <c r="F208" s="241"/>
      <c r="G208" s="32"/>
      <c r="H208" s="142"/>
      <c r="J208" s="6"/>
      <c r="K208" s="6"/>
      <c r="L208" s="6"/>
      <c r="M208" s="6"/>
      <c r="N208" s="6"/>
    </row>
    <row r="209" spans="1:14" s="8" customFormat="1" x14ac:dyDescent="0.3">
      <c r="A209" s="6"/>
      <c r="B209" s="6"/>
      <c r="C209" s="6"/>
      <c r="D209" s="6"/>
      <c r="E209" s="241"/>
      <c r="F209" s="241"/>
      <c r="G209" s="32"/>
      <c r="H209" s="142"/>
      <c r="J209" s="6"/>
      <c r="K209" s="6"/>
      <c r="L209" s="6"/>
      <c r="M209" s="6"/>
      <c r="N209" s="6"/>
    </row>
    <row r="210" spans="1:14" s="8" customFormat="1" x14ac:dyDescent="0.3">
      <c r="A210" s="6"/>
      <c r="B210" s="6"/>
      <c r="C210" s="6"/>
      <c r="D210" s="6"/>
      <c r="E210" s="241"/>
      <c r="F210" s="241"/>
      <c r="G210" s="32"/>
      <c r="H210" s="142"/>
      <c r="J210" s="6"/>
      <c r="K210" s="6"/>
      <c r="L210" s="6"/>
      <c r="M210" s="6"/>
      <c r="N210" s="6"/>
    </row>
    <row r="211" spans="1:14" s="8" customFormat="1" x14ac:dyDescent="0.3">
      <c r="A211" s="6"/>
      <c r="B211" s="6"/>
      <c r="C211" s="6"/>
      <c r="D211" s="6"/>
      <c r="E211" s="241"/>
      <c r="F211" s="241"/>
      <c r="G211" s="32"/>
      <c r="H211" s="142"/>
      <c r="J211" s="6"/>
      <c r="K211" s="6"/>
      <c r="L211" s="6"/>
      <c r="M211" s="6"/>
      <c r="N211" s="6"/>
    </row>
    <row r="212" spans="1:14" s="8" customFormat="1" x14ac:dyDescent="0.3">
      <c r="A212" s="6"/>
      <c r="B212" s="6"/>
      <c r="C212" s="6"/>
      <c r="D212" s="6"/>
      <c r="E212" s="241"/>
      <c r="F212" s="241"/>
      <c r="G212" s="32"/>
      <c r="H212" s="142"/>
      <c r="J212" s="6"/>
      <c r="K212" s="6"/>
      <c r="L212" s="6"/>
      <c r="M212" s="6"/>
      <c r="N212" s="6"/>
    </row>
    <row r="213" spans="1:14" s="8" customFormat="1" x14ac:dyDescent="0.3">
      <c r="A213" s="6"/>
      <c r="B213" s="6"/>
      <c r="C213" s="6"/>
      <c r="D213" s="6"/>
      <c r="E213" s="241"/>
      <c r="F213" s="241"/>
      <c r="G213" s="32"/>
      <c r="H213" s="142"/>
      <c r="J213" s="6"/>
      <c r="K213" s="6"/>
      <c r="L213" s="6"/>
      <c r="M213" s="6"/>
      <c r="N213" s="6"/>
    </row>
    <row r="214" spans="1:14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  <c r="L214" s="6"/>
      <c r="M214" s="6"/>
      <c r="N214" s="6"/>
    </row>
    <row r="215" spans="1:14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  <c r="L215" s="6"/>
      <c r="M215" s="6"/>
      <c r="N215" s="6"/>
    </row>
    <row r="216" spans="1:14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  <c r="L216" s="6"/>
      <c r="M216" s="6"/>
      <c r="N216" s="6"/>
    </row>
    <row r="217" spans="1:14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  <c r="L217" s="6"/>
      <c r="M217" s="6"/>
      <c r="N217" s="6"/>
    </row>
    <row r="218" spans="1:14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  <c r="L218" s="6"/>
      <c r="M218" s="6"/>
      <c r="N218" s="6"/>
    </row>
    <row r="219" spans="1:14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  <c r="L219" s="6"/>
      <c r="M219" s="6"/>
      <c r="N219" s="6"/>
    </row>
    <row r="220" spans="1:14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  <c r="L220" s="6"/>
      <c r="M220" s="6"/>
      <c r="N220" s="6"/>
    </row>
    <row r="221" spans="1:14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  <c r="L221" s="6"/>
      <c r="M221" s="6"/>
      <c r="N221" s="6"/>
    </row>
    <row r="222" spans="1:14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  <c r="L222" s="6"/>
      <c r="M222" s="6"/>
      <c r="N222" s="6"/>
    </row>
    <row r="223" spans="1:14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  <c r="L223" s="6"/>
      <c r="M223" s="6"/>
      <c r="N223" s="6"/>
    </row>
    <row r="224" spans="1:14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  <c r="L224" s="6"/>
      <c r="M224" s="6"/>
      <c r="N224" s="6"/>
    </row>
    <row r="225" spans="1:14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  <c r="L225" s="6"/>
      <c r="M225" s="6"/>
      <c r="N225" s="6"/>
    </row>
    <row r="226" spans="1:14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  <c r="L226" s="6"/>
      <c r="M226" s="6"/>
      <c r="N226" s="6"/>
    </row>
    <row r="227" spans="1:14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  <c r="L227" s="6"/>
      <c r="M227" s="6"/>
      <c r="N227" s="6"/>
    </row>
    <row r="228" spans="1:14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  <c r="L228" s="6"/>
      <c r="M228" s="6"/>
      <c r="N228" s="6"/>
    </row>
    <row r="229" spans="1:14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  <c r="L229" s="6"/>
      <c r="M229" s="6"/>
      <c r="N229" s="6"/>
    </row>
    <row r="230" spans="1:14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  <c r="L230" s="6"/>
      <c r="M230" s="6"/>
      <c r="N230" s="6"/>
    </row>
    <row r="231" spans="1:14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  <c r="L231" s="6"/>
      <c r="M231" s="6"/>
      <c r="N231" s="6"/>
    </row>
    <row r="232" spans="1:14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  <c r="L232" s="6"/>
      <c r="M232" s="6"/>
      <c r="N232" s="6"/>
    </row>
    <row r="233" spans="1:14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  <c r="L233" s="6"/>
      <c r="M233" s="6"/>
      <c r="N233" s="6"/>
    </row>
    <row r="234" spans="1:14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  <c r="L234" s="6"/>
      <c r="M234" s="6"/>
      <c r="N234" s="6"/>
    </row>
    <row r="235" spans="1:14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  <c r="L235" s="6"/>
      <c r="M235" s="6"/>
      <c r="N235" s="6"/>
    </row>
    <row r="236" spans="1:14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  <c r="L236" s="6"/>
      <c r="M236" s="6"/>
      <c r="N236" s="6"/>
    </row>
    <row r="237" spans="1:14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  <c r="L237" s="6"/>
      <c r="M237" s="6"/>
      <c r="N237" s="6"/>
    </row>
    <row r="238" spans="1:14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  <c r="L238" s="6"/>
      <c r="M238" s="6"/>
      <c r="N238" s="6"/>
    </row>
    <row r="239" spans="1:14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  <c r="L239" s="6"/>
      <c r="M239" s="6"/>
      <c r="N239" s="6"/>
    </row>
    <row r="240" spans="1:14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  <c r="L240" s="6"/>
      <c r="M240" s="6"/>
      <c r="N240" s="6"/>
    </row>
    <row r="241" spans="1:14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  <c r="L241" s="6"/>
      <c r="M241" s="6"/>
      <c r="N241" s="6"/>
    </row>
    <row r="242" spans="1:14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  <c r="L242" s="6"/>
      <c r="M242" s="6"/>
      <c r="N242" s="6"/>
    </row>
    <row r="243" spans="1:14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  <c r="L243" s="6"/>
      <c r="M243" s="6"/>
      <c r="N243" s="6"/>
    </row>
    <row r="244" spans="1:14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  <c r="L244" s="6"/>
      <c r="M244" s="6"/>
      <c r="N244" s="6"/>
    </row>
    <row r="245" spans="1:14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  <c r="L245" s="6"/>
      <c r="M245" s="6"/>
      <c r="N245" s="6"/>
    </row>
    <row r="246" spans="1:14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  <c r="L246" s="6"/>
      <c r="M246" s="6"/>
      <c r="N246" s="6"/>
    </row>
    <row r="247" spans="1:14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  <c r="L247" s="6"/>
      <c r="M247" s="6"/>
      <c r="N247" s="6"/>
    </row>
    <row r="248" spans="1:14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  <c r="L248" s="6"/>
      <c r="M248" s="6"/>
      <c r="N248" s="6"/>
    </row>
    <row r="249" spans="1:14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  <c r="L249" s="6"/>
      <c r="M249" s="6"/>
      <c r="N249" s="6"/>
    </row>
    <row r="250" spans="1:14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  <c r="L250" s="6"/>
      <c r="M250" s="6"/>
      <c r="N250" s="6"/>
    </row>
    <row r="251" spans="1:14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  <c r="L251" s="6"/>
      <c r="M251" s="6"/>
      <c r="N251" s="6"/>
    </row>
    <row r="252" spans="1:14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  <c r="L252" s="6"/>
      <c r="M252" s="6"/>
      <c r="N252" s="6"/>
    </row>
    <row r="253" spans="1:14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  <c r="L253" s="6"/>
      <c r="M253" s="6"/>
      <c r="N253" s="6"/>
    </row>
    <row r="254" spans="1:14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  <c r="L254" s="6"/>
      <c r="M254" s="6"/>
      <c r="N254" s="6"/>
    </row>
    <row r="255" spans="1:14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  <c r="L255" s="6"/>
      <c r="M255" s="6"/>
      <c r="N255" s="6"/>
    </row>
    <row r="256" spans="1:14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  <c r="L256" s="6"/>
      <c r="M256" s="6"/>
      <c r="N256" s="6"/>
    </row>
    <row r="257" spans="1:14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  <c r="L257" s="6"/>
      <c r="M257" s="6"/>
      <c r="N257" s="6"/>
    </row>
    <row r="258" spans="1:14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  <c r="L258" s="6"/>
      <c r="M258" s="6"/>
      <c r="N258" s="6"/>
    </row>
    <row r="259" spans="1:14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  <c r="L259" s="6"/>
      <c r="M259" s="6"/>
      <c r="N259" s="6"/>
    </row>
    <row r="260" spans="1:14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  <c r="L260" s="6"/>
      <c r="M260" s="6"/>
      <c r="N260" s="6"/>
    </row>
    <row r="261" spans="1:14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  <c r="L261" s="6"/>
      <c r="M261" s="6"/>
      <c r="N261" s="6"/>
    </row>
    <row r="262" spans="1:14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  <c r="L262" s="6"/>
      <c r="M262" s="6"/>
      <c r="N262" s="6"/>
    </row>
    <row r="263" spans="1:14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  <c r="L263" s="6"/>
      <c r="M263" s="6"/>
      <c r="N263" s="6"/>
    </row>
    <row r="264" spans="1:14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  <c r="L264" s="6"/>
      <c r="M264" s="6"/>
      <c r="N264" s="6"/>
    </row>
    <row r="265" spans="1:14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  <c r="L265" s="6"/>
      <c r="M265" s="6"/>
      <c r="N265" s="6"/>
    </row>
    <row r="266" spans="1:14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  <c r="L266" s="6"/>
      <c r="M266" s="6"/>
      <c r="N266" s="6"/>
    </row>
    <row r="267" spans="1:14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  <c r="L267" s="6"/>
      <c r="M267" s="6"/>
      <c r="N267" s="6"/>
    </row>
    <row r="268" spans="1:14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  <c r="L268" s="6"/>
      <c r="M268" s="6"/>
      <c r="N268" s="6"/>
    </row>
    <row r="269" spans="1:14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  <c r="L269" s="6"/>
      <c r="M269" s="6"/>
      <c r="N269" s="6"/>
    </row>
    <row r="270" spans="1:14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  <c r="L270" s="6"/>
      <c r="M270" s="6"/>
      <c r="N270" s="6"/>
    </row>
    <row r="271" spans="1:14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  <c r="L271" s="6"/>
      <c r="M271" s="6"/>
      <c r="N271" s="6"/>
    </row>
    <row r="272" spans="1:14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  <c r="L272" s="6"/>
      <c r="M272" s="6"/>
      <c r="N272" s="6"/>
    </row>
    <row r="273" spans="1:14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  <c r="L273" s="6"/>
      <c r="M273" s="6"/>
      <c r="N273" s="6"/>
    </row>
    <row r="274" spans="1:14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  <c r="L274" s="6"/>
      <c r="M274" s="6"/>
      <c r="N274" s="6"/>
    </row>
    <row r="275" spans="1:14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  <c r="L275" s="6"/>
      <c r="M275" s="6"/>
      <c r="N275" s="6"/>
    </row>
    <row r="276" spans="1:14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  <c r="L276" s="6"/>
      <c r="M276" s="6"/>
      <c r="N276" s="6"/>
    </row>
    <row r="277" spans="1:14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  <c r="L277" s="6"/>
      <c r="M277" s="6"/>
      <c r="N277" s="6"/>
    </row>
    <row r="278" spans="1:14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  <c r="L278" s="6"/>
      <c r="M278" s="6"/>
      <c r="N278" s="6"/>
    </row>
    <row r="279" spans="1:14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  <c r="L279" s="6"/>
      <c r="M279" s="6"/>
      <c r="N279" s="6"/>
    </row>
    <row r="280" spans="1:14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  <c r="L280" s="6"/>
      <c r="M280" s="6"/>
      <c r="N280" s="6"/>
    </row>
    <row r="281" spans="1:14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  <c r="L281" s="6"/>
      <c r="M281" s="6"/>
      <c r="N281" s="6"/>
    </row>
    <row r="282" spans="1:14" s="8" customFormat="1" x14ac:dyDescent="0.3">
      <c r="A282" s="6"/>
      <c r="B282" s="6"/>
      <c r="C282" s="6"/>
      <c r="D282" s="6"/>
      <c r="E282" s="241"/>
      <c r="F282" s="241"/>
      <c r="G282" s="32"/>
      <c r="H282" s="32"/>
      <c r="J282" s="6"/>
      <c r="K282" s="6"/>
      <c r="L282" s="6"/>
      <c r="M282" s="6"/>
      <c r="N282" s="6"/>
    </row>
    <row r="283" spans="1:14" s="8" customFormat="1" x14ac:dyDescent="0.3">
      <c r="A283" s="6"/>
      <c r="B283" s="6"/>
      <c r="C283" s="6"/>
      <c r="D283" s="6"/>
      <c r="E283" s="241"/>
      <c r="F283" s="241"/>
      <c r="G283" s="32"/>
      <c r="H283" s="32"/>
      <c r="J283" s="6"/>
      <c r="K283" s="6"/>
      <c r="L283" s="6"/>
      <c r="M283" s="6"/>
      <c r="N283" s="6"/>
    </row>
    <row r="284" spans="1:14" s="8" customFormat="1" x14ac:dyDescent="0.3">
      <c r="A284" s="6"/>
      <c r="B284" s="6"/>
      <c r="C284" s="6"/>
      <c r="D284" s="6"/>
      <c r="E284" s="241"/>
      <c r="F284" s="241"/>
      <c r="G284" s="32"/>
      <c r="H284" s="32"/>
      <c r="J284" s="6"/>
      <c r="K284" s="6"/>
      <c r="L284" s="6"/>
      <c r="M284" s="6"/>
      <c r="N284" s="6"/>
    </row>
    <row r="285" spans="1:14" s="8" customFormat="1" x14ac:dyDescent="0.3">
      <c r="A285" s="6"/>
      <c r="B285" s="6"/>
      <c r="C285" s="6"/>
      <c r="D285" s="6"/>
      <c r="E285" s="241"/>
      <c r="F285" s="241"/>
      <c r="G285" s="32"/>
      <c r="H285" s="32"/>
      <c r="J285" s="6"/>
      <c r="K285" s="6"/>
      <c r="L285" s="6"/>
      <c r="M285" s="6"/>
      <c r="N285" s="6"/>
    </row>
    <row r="286" spans="1:14" s="8" customFormat="1" x14ac:dyDescent="0.3">
      <c r="A286" s="6"/>
      <c r="B286" s="6"/>
      <c r="C286" s="6"/>
      <c r="D286" s="6"/>
      <c r="E286" s="241"/>
      <c r="F286" s="241"/>
      <c r="G286" s="32"/>
      <c r="H286" s="32"/>
      <c r="J286" s="6"/>
      <c r="K286" s="6"/>
      <c r="L286" s="6"/>
      <c r="M286" s="6"/>
      <c r="N286" s="6"/>
    </row>
    <row r="287" spans="1:14" s="8" customFormat="1" x14ac:dyDescent="0.3">
      <c r="A287" s="6"/>
      <c r="B287" s="6"/>
      <c r="C287" s="6"/>
      <c r="D287" s="6"/>
      <c r="E287" s="241"/>
      <c r="F287" s="241"/>
      <c r="G287" s="32"/>
      <c r="H287" s="32"/>
      <c r="J287" s="6"/>
      <c r="K287" s="6"/>
      <c r="L287" s="6"/>
      <c r="M287" s="6"/>
      <c r="N287" s="6"/>
    </row>
    <row r="288" spans="1:14" s="8" customFormat="1" x14ac:dyDescent="0.3">
      <c r="A288" s="6"/>
      <c r="B288" s="6"/>
      <c r="C288" s="6"/>
      <c r="D288" s="6"/>
      <c r="E288" s="241"/>
      <c r="F288" s="241"/>
      <c r="G288" s="32"/>
      <c r="H288" s="32"/>
      <c r="J288" s="6"/>
      <c r="K288" s="6"/>
      <c r="L288" s="6"/>
      <c r="M288" s="6"/>
      <c r="N288" s="6"/>
    </row>
    <row r="289" spans="1:14" s="8" customFormat="1" x14ac:dyDescent="0.3">
      <c r="A289" s="6"/>
      <c r="B289" s="6"/>
      <c r="C289" s="6"/>
      <c r="D289" s="6"/>
      <c r="E289" s="241"/>
      <c r="F289" s="241"/>
      <c r="G289" s="32"/>
      <c r="H289" s="32"/>
      <c r="J289" s="6"/>
      <c r="K289" s="6"/>
      <c r="L289" s="6"/>
      <c r="M289" s="6"/>
      <c r="N289" s="6"/>
    </row>
    <row r="290" spans="1:14" s="8" customFormat="1" x14ac:dyDescent="0.3">
      <c r="A290" s="6"/>
      <c r="B290" s="6"/>
      <c r="C290" s="6"/>
      <c r="D290" s="6"/>
      <c r="E290" s="241"/>
      <c r="F290" s="241"/>
      <c r="G290" s="32"/>
      <c r="H290" s="32"/>
      <c r="J290" s="6"/>
      <c r="K290" s="6"/>
      <c r="L290" s="6"/>
      <c r="M290" s="6"/>
      <c r="N290" s="6"/>
    </row>
    <row r="291" spans="1:14" s="8" customFormat="1" x14ac:dyDescent="0.3">
      <c r="A291" s="6"/>
      <c r="B291" s="6"/>
      <c r="C291" s="6"/>
      <c r="D291" s="6"/>
      <c r="E291" s="241"/>
      <c r="F291" s="241"/>
      <c r="G291" s="32"/>
      <c r="H291" s="32"/>
      <c r="J291" s="6"/>
      <c r="K291" s="6"/>
      <c r="L291" s="6"/>
      <c r="M291" s="6"/>
      <c r="N291" s="6"/>
    </row>
    <row r="292" spans="1:14" s="8" customFormat="1" x14ac:dyDescent="0.3">
      <c r="A292" s="6"/>
      <c r="B292" s="6"/>
      <c r="C292" s="6"/>
      <c r="D292" s="6"/>
      <c r="E292" s="241"/>
      <c r="F292" s="241"/>
      <c r="G292" s="32"/>
      <c r="H292" s="32"/>
      <c r="J292" s="6"/>
      <c r="K292" s="6"/>
      <c r="L292" s="6"/>
      <c r="M292" s="6"/>
      <c r="N292" s="6"/>
    </row>
    <row r="293" spans="1:14" s="8" customFormat="1" x14ac:dyDescent="0.3">
      <c r="A293" s="6"/>
      <c r="B293" s="6"/>
      <c r="C293" s="6"/>
      <c r="D293" s="6"/>
      <c r="E293" s="241"/>
      <c r="F293" s="241"/>
      <c r="G293" s="32"/>
      <c r="H293" s="32"/>
      <c r="J293" s="6"/>
      <c r="K293" s="6"/>
      <c r="L293" s="6"/>
      <c r="M293" s="6"/>
      <c r="N293" s="6"/>
    </row>
    <row r="294" spans="1:14" s="8" customFormat="1" x14ac:dyDescent="0.3">
      <c r="A294" s="6"/>
      <c r="B294" s="6"/>
      <c r="C294" s="6"/>
      <c r="D294" s="6"/>
      <c r="E294" s="241"/>
      <c r="F294" s="241"/>
      <c r="G294" s="32"/>
      <c r="H294" s="32"/>
      <c r="J294" s="6"/>
      <c r="K294" s="6"/>
      <c r="L294" s="6"/>
      <c r="M294" s="6"/>
      <c r="N294" s="6"/>
    </row>
    <row r="295" spans="1:14" s="8" customFormat="1" x14ac:dyDescent="0.3">
      <c r="A295" s="6"/>
      <c r="B295" s="6"/>
      <c r="C295" s="6"/>
      <c r="D295" s="6"/>
      <c r="E295" s="241"/>
      <c r="F295" s="241"/>
      <c r="G295" s="32"/>
      <c r="H295" s="32"/>
      <c r="J295" s="6"/>
      <c r="K295" s="6"/>
      <c r="L295" s="6"/>
      <c r="M295" s="6"/>
      <c r="N295" s="6"/>
    </row>
    <row r="296" spans="1:14" s="8" customFormat="1" x14ac:dyDescent="0.3">
      <c r="A296" s="6"/>
      <c r="B296" s="6"/>
      <c r="C296" s="6"/>
      <c r="D296" s="6"/>
      <c r="E296" s="241"/>
      <c r="F296" s="241"/>
      <c r="G296" s="32"/>
      <c r="H296" s="32"/>
      <c r="J296" s="6"/>
      <c r="K296" s="6"/>
      <c r="L296" s="6"/>
      <c r="M296" s="6"/>
      <c r="N296" s="6"/>
    </row>
    <row r="297" spans="1:14" s="8" customFormat="1" x14ac:dyDescent="0.3">
      <c r="A297" s="6"/>
      <c r="B297" s="6"/>
      <c r="C297" s="6"/>
      <c r="D297" s="6"/>
      <c r="E297" s="241"/>
      <c r="F297" s="241"/>
      <c r="G297" s="32"/>
      <c r="H297" s="32"/>
      <c r="J297" s="6"/>
      <c r="K297" s="6"/>
      <c r="L297" s="6"/>
      <c r="M297" s="6"/>
      <c r="N297" s="6"/>
    </row>
    <row r="298" spans="1:14" s="8" customFormat="1" x14ac:dyDescent="0.3">
      <c r="A298" s="6"/>
      <c r="B298" s="6"/>
      <c r="C298" s="6"/>
      <c r="D298" s="6"/>
      <c r="E298" s="241"/>
      <c r="F298" s="241"/>
      <c r="G298" s="32"/>
      <c r="H298" s="32"/>
      <c r="J298" s="6"/>
      <c r="K298" s="6"/>
      <c r="L298" s="6"/>
      <c r="M298" s="6"/>
      <c r="N298" s="6"/>
    </row>
    <row r="299" spans="1:14" s="8" customFormat="1" x14ac:dyDescent="0.3">
      <c r="A299" s="6"/>
      <c r="B299" s="6"/>
      <c r="C299" s="6"/>
      <c r="D299" s="6"/>
      <c r="E299" s="241"/>
      <c r="F299" s="241"/>
      <c r="G299" s="32"/>
      <c r="H299" s="32"/>
      <c r="J299" s="6"/>
      <c r="K299" s="6"/>
      <c r="L299" s="6"/>
      <c r="M299" s="6"/>
      <c r="N299" s="6"/>
    </row>
    <row r="300" spans="1:14" s="8" customFormat="1" x14ac:dyDescent="0.3">
      <c r="A300" s="6"/>
      <c r="B300" s="6"/>
      <c r="C300" s="6"/>
      <c r="D300" s="6"/>
      <c r="E300" s="241"/>
      <c r="F300" s="241"/>
      <c r="G300" s="32"/>
      <c r="H300" s="32"/>
      <c r="J300" s="6"/>
      <c r="K300" s="6"/>
      <c r="L300" s="6"/>
      <c r="M300" s="6"/>
      <c r="N300" s="6"/>
    </row>
    <row r="301" spans="1:14" s="8" customFormat="1" x14ac:dyDescent="0.3">
      <c r="A301" s="6"/>
      <c r="B301" s="6"/>
      <c r="C301" s="6"/>
      <c r="D301" s="6"/>
      <c r="E301" s="241"/>
      <c r="F301" s="241"/>
      <c r="G301" s="32"/>
      <c r="H301" s="32"/>
      <c r="J301" s="6"/>
      <c r="K301" s="6"/>
      <c r="L301" s="6"/>
      <c r="M301" s="6"/>
      <c r="N301" s="6"/>
    </row>
    <row r="302" spans="1:14" s="8" customFormat="1" x14ac:dyDescent="0.3">
      <c r="A302" s="6"/>
      <c r="B302" s="6"/>
      <c r="C302" s="6"/>
      <c r="D302" s="6"/>
      <c r="E302" s="241"/>
      <c r="F302" s="241"/>
      <c r="G302" s="32"/>
      <c r="H302" s="32"/>
      <c r="J302" s="6"/>
      <c r="K302" s="6"/>
      <c r="L302" s="6"/>
      <c r="M302" s="6"/>
      <c r="N302" s="6"/>
    </row>
    <row r="303" spans="1:14" s="8" customFormat="1" x14ac:dyDescent="0.3">
      <c r="A303" s="6"/>
      <c r="B303" s="6"/>
      <c r="C303" s="6"/>
      <c r="D303" s="6"/>
      <c r="E303" s="241"/>
      <c r="F303" s="241"/>
      <c r="G303" s="32"/>
      <c r="H303" s="32"/>
      <c r="J303" s="6"/>
      <c r="K303" s="6"/>
      <c r="L303" s="6"/>
      <c r="M303" s="6"/>
      <c r="N303" s="6"/>
    </row>
    <row r="304" spans="1:14" s="8" customFormat="1" x14ac:dyDescent="0.3">
      <c r="A304" s="6"/>
      <c r="B304" s="6"/>
      <c r="C304" s="6"/>
      <c r="D304" s="6"/>
      <c r="E304" s="241"/>
      <c r="F304" s="241"/>
      <c r="G304" s="32"/>
      <c r="H304" s="32"/>
      <c r="J304" s="6"/>
      <c r="K304" s="6"/>
      <c r="L304" s="6"/>
      <c r="M304" s="6"/>
      <c r="N304" s="6"/>
    </row>
    <row r="305" spans="1:14" s="8" customFormat="1" x14ac:dyDescent="0.3">
      <c r="A305" s="6"/>
      <c r="B305" s="6"/>
      <c r="C305" s="6"/>
      <c r="D305" s="6"/>
      <c r="E305" s="241"/>
      <c r="F305" s="241"/>
      <c r="G305" s="32"/>
      <c r="H305" s="32"/>
      <c r="J305" s="6"/>
      <c r="K305" s="6"/>
      <c r="L305" s="6"/>
      <c r="M305" s="6"/>
      <c r="N305" s="6"/>
    </row>
    <row r="306" spans="1:14" s="8" customFormat="1" x14ac:dyDescent="0.3">
      <c r="A306" s="6"/>
      <c r="B306" s="6"/>
      <c r="C306" s="6"/>
      <c r="D306" s="6"/>
      <c r="E306" s="241"/>
      <c r="F306" s="241"/>
      <c r="G306" s="32"/>
      <c r="H306" s="32"/>
      <c r="J306" s="6"/>
      <c r="K306" s="6"/>
      <c r="L306" s="6"/>
      <c r="M306" s="6"/>
      <c r="N306" s="6"/>
    </row>
    <row r="307" spans="1:14" s="8" customFormat="1" x14ac:dyDescent="0.3">
      <c r="A307" s="6"/>
      <c r="B307" s="6"/>
      <c r="C307" s="6"/>
      <c r="D307" s="6"/>
      <c r="E307" s="241"/>
      <c r="F307" s="241"/>
      <c r="G307" s="32"/>
      <c r="H307" s="32"/>
      <c r="J307" s="6"/>
      <c r="K307" s="6"/>
      <c r="L307" s="6"/>
      <c r="M307" s="6"/>
      <c r="N307" s="6"/>
    </row>
    <row r="308" spans="1:14" s="8" customFormat="1" x14ac:dyDescent="0.3">
      <c r="A308" s="6"/>
      <c r="B308" s="6"/>
      <c r="C308" s="6"/>
      <c r="D308" s="6"/>
      <c r="E308" s="241"/>
      <c r="F308" s="241"/>
      <c r="G308" s="32"/>
      <c r="H308" s="32"/>
      <c r="J308" s="6"/>
      <c r="K308" s="6"/>
      <c r="L308" s="6"/>
      <c r="M308" s="6"/>
      <c r="N308" s="6"/>
    </row>
    <row r="309" spans="1:14" s="8" customFormat="1" x14ac:dyDescent="0.3">
      <c r="A309" s="6"/>
      <c r="B309" s="6"/>
      <c r="C309" s="6"/>
      <c r="D309" s="6"/>
      <c r="E309" s="241"/>
      <c r="F309" s="241"/>
      <c r="G309" s="32"/>
      <c r="H309" s="32"/>
      <c r="J309" s="6"/>
      <c r="K309" s="6"/>
      <c r="L309" s="6"/>
      <c r="M309" s="6"/>
      <c r="N309" s="6"/>
    </row>
    <row r="310" spans="1:14" s="8" customFormat="1" x14ac:dyDescent="0.3">
      <c r="A310" s="6"/>
      <c r="B310" s="6"/>
      <c r="C310" s="6"/>
      <c r="D310" s="6"/>
      <c r="E310" s="241"/>
      <c r="F310" s="241"/>
      <c r="G310" s="32"/>
      <c r="H310" s="32"/>
      <c r="J310" s="6"/>
      <c r="K310" s="6"/>
      <c r="L310" s="6"/>
      <c r="M310" s="6"/>
      <c r="N310" s="6"/>
    </row>
    <row r="311" spans="1:14" s="8" customFormat="1" x14ac:dyDescent="0.3">
      <c r="A311" s="6"/>
      <c r="B311" s="6"/>
      <c r="C311" s="6"/>
      <c r="D311" s="6"/>
      <c r="E311" s="241"/>
      <c r="F311" s="241"/>
      <c r="G311" s="32"/>
      <c r="H311" s="32"/>
      <c r="J311" s="6"/>
      <c r="K311" s="6"/>
      <c r="L311" s="6"/>
      <c r="M311" s="6"/>
      <c r="N311" s="6"/>
    </row>
    <row r="312" spans="1:14" s="8" customFormat="1" x14ac:dyDescent="0.3">
      <c r="A312" s="6"/>
      <c r="B312" s="6"/>
      <c r="C312" s="6"/>
      <c r="D312" s="6"/>
      <c r="E312" s="241"/>
      <c r="F312" s="241"/>
      <c r="G312" s="32"/>
      <c r="H312" s="32"/>
      <c r="J312" s="6"/>
      <c r="K312" s="6"/>
      <c r="L312" s="6"/>
      <c r="M312" s="6"/>
      <c r="N312" s="6"/>
    </row>
    <row r="313" spans="1:14" s="8" customFormat="1" x14ac:dyDescent="0.3">
      <c r="A313" s="6"/>
      <c r="B313" s="6"/>
      <c r="C313" s="6"/>
      <c r="D313" s="6"/>
      <c r="E313" s="241"/>
      <c r="F313" s="241"/>
      <c r="G313" s="32"/>
      <c r="H313" s="32"/>
      <c r="J313" s="6"/>
      <c r="K313" s="6"/>
      <c r="L313" s="6"/>
      <c r="M313" s="6"/>
      <c r="N313" s="6"/>
    </row>
    <row r="314" spans="1:14" s="8" customFormat="1" x14ac:dyDescent="0.3">
      <c r="A314" s="6"/>
      <c r="B314" s="6"/>
      <c r="C314" s="6"/>
      <c r="D314" s="6"/>
      <c r="E314" s="241"/>
      <c r="F314" s="241"/>
      <c r="G314" s="32"/>
      <c r="H314" s="32"/>
      <c r="J314" s="6"/>
      <c r="K314" s="6"/>
      <c r="L314" s="6"/>
      <c r="M314" s="6"/>
      <c r="N314" s="6"/>
    </row>
    <row r="315" spans="1:14" s="8" customFormat="1" x14ac:dyDescent="0.3">
      <c r="A315" s="6"/>
      <c r="B315" s="6"/>
      <c r="C315" s="6"/>
      <c r="D315" s="6"/>
      <c r="E315" s="241"/>
      <c r="F315" s="241"/>
      <c r="G315" s="32"/>
      <c r="H315" s="32"/>
      <c r="J315" s="6"/>
      <c r="K315" s="6"/>
      <c r="L315" s="6"/>
      <c r="M315" s="6"/>
      <c r="N315" s="6"/>
    </row>
    <row r="316" spans="1:14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3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3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  <c r="L366" s="6"/>
      <c r="M366" s="6"/>
      <c r="N366" s="6"/>
    </row>
    <row r="367" spans="1:14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  <c r="L367" s="6"/>
      <c r="M367" s="6"/>
      <c r="N367" s="6"/>
    </row>
    <row r="368" spans="1:14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  <c r="L368" s="6"/>
      <c r="M368" s="6"/>
      <c r="N368" s="6"/>
    </row>
    <row r="369" spans="1:14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  <c r="L369" s="6"/>
      <c r="M369" s="6"/>
      <c r="N369" s="6"/>
    </row>
    <row r="370" spans="1:14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  <c r="L370" s="6"/>
      <c r="M370" s="6"/>
      <c r="N370" s="6"/>
    </row>
    <row r="371" spans="1:14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  <c r="L371" s="6"/>
      <c r="M371" s="6"/>
      <c r="N371" s="6"/>
    </row>
    <row r="372" spans="1:14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  <c r="L372" s="6"/>
      <c r="M372" s="6"/>
      <c r="N372" s="6"/>
    </row>
    <row r="373" spans="1:14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  <c r="L373" s="6"/>
      <c r="M373" s="6"/>
      <c r="N373" s="6"/>
    </row>
    <row r="374" spans="1:14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  <c r="L374" s="6"/>
      <c r="M374" s="6"/>
      <c r="N374" s="6"/>
    </row>
    <row r="375" spans="1:14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  <c r="L375" s="6"/>
      <c r="M375" s="6"/>
      <c r="N375" s="6"/>
    </row>
    <row r="376" spans="1:14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  <c r="L376" s="6"/>
      <c r="M376" s="6"/>
      <c r="N376" s="6"/>
    </row>
    <row r="377" spans="1:14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  <c r="L377" s="6"/>
      <c r="M377" s="6"/>
      <c r="N377" s="6"/>
    </row>
    <row r="378" spans="1:14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  <c r="L378" s="6"/>
      <c r="M378" s="6"/>
      <c r="N378" s="6"/>
    </row>
    <row r="379" spans="1:14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  <c r="L379" s="6"/>
      <c r="M379" s="6"/>
      <c r="N379" s="6"/>
    </row>
    <row r="380" spans="1:14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  <c r="L380" s="6"/>
      <c r="M380" s="6"/>
      <c r="N380" s="6"/>
    </row>
    <row r="381" spans="1:14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  <c r="L381" s="6"/>
      <c r="M381" s="6"/>
      <c r="N381" s="6"/>
    </row>
    <row r="382" spans="1:14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  <c r="L382" s="6"/>
      <c r="M382" s="6"/>
      <c r="N382" s="6"/>
    </row>
    <row r="383" spans="1:14" s="8" customFormat="1" x14ac:dyDescent="0.3">
      <c r="A383" s="6"/>
      <c r="B383" s="6"/>
      <c r="C383" s="6"/>
      <c r="D383" s="6"/>
      <c r="E383" s="6"/>
      <c r="F383" s="6"/>
      <c r="G383" s="254"/>
      <c r="H383" s="254"/>
      <c r="J383" s="6"/>
      <c r="K383" s="6"/>
      <c r="L383" s="6"/>
      <c r="M383" s="6"/>
      <c r="N383" s="6"/>
    </row>
    <row r="384" spans="1:14" s="8" customFormat="1" x14ac:dyDescent="0.3">
      <c r="A384" s="6"/>
      <c r="B384" s="6"/>
      <c r="C384" s="6"/>
      <c r="D384" s="6"/>
      <c r="E384" s="6"/>
      <c r="F384" s="6"/>
      <c r="G384" s="254"/>
      <c r="H384" s="254"/>
      <c r="J384" s="6"/>
      <c r="K384" s="6"/>
      <c r="L384" s="6"/>
      <c r="M384" s="6"/>
      <c r="N384" s="6"/>
    </row>
    <row r="385" spans="1:14" s="8" customFormat="1" x14ac:dyDescent="0.3">
      <c r="A385" s="6"/>
      <c r="B385" s="6"/>
      <c r="C385" s="6"/>
      <c r="D385" s="6"/>
      <c r="E385" s="6"/>
      <c r="F385" s="6"/>
      <c r="G385" s="254"/>
      <c r="H385" s="254"/>
      <c r="J385" s="6"/>
      <c r="K385" s="6"/>
      <c r="L385" s="6"/>
      <c r="M385" s="6"/>
      <c r="N385" s="6"/>
    </row>
    <row r="386" spans="1:14" s="8" customFormat="1" x14ac:dyDescent="0.3">
      <c r="A386" s="6"/>
      <c r="B386" s="6"/>
      <c r="C386" s="6"/>
      <c r="D386" s="6"/>
      <c r="E386" s="6"/>
      <c r="F386" s="6"/>
      <c r="G386" s="254"/>
      <c r="H386" s="254"/>
      <c r="J386" s="6"/>
      <c r="K386" s="6"/>
      <c r="L386" s="6"/>
      <c r="M386" s="6"/>
      <c r="N386" s="6"/>
    </row>
    <row r="387" spans="1:14" s="8" customFormat="1" x14ac:dyDescent="0.3">
      <c r="A387" s="6"/>
      <c r="B387" s="6"/>
      <c r="C387" s="6"/>
      <c r="D387" s="6"/>
      <c r="E387" s="6"/>
      <c r="F387" s="6"/>
      <c r="G387" s="254"/>
      <c r="H387" s="254"/>
      <c r="J387" s="6"/>
      <c r="K387" s="6"/>
      <c r="L387" s="6"/>
      <c r="M387" s="6"/>
      <c r="N387" s="6"/>
    </row>
    <row r="388" spans="1:14" s="8" customFormat="1" x14ac:dyDescent="0.3">
      <c r="A388" s="6"/>
      <c r="B388" s="6"/>
      <c r="C388" s="6"/>
      <c r="D388" s="6"/>
      <c r="E388" s="6"/>
      <c r="F388" s="6"/>
      <c r="G388" s="254"/>
      <c r="H388" s="254"/>
      <c r="J388" s="6"/>
      <c r="K388" s="6"/>
      <c r="L388" s="6"/>
      <c r="M388" s="6"/>
      <c r="N388" s="6"/>
    </row>
    <row r="389" spans="1:14" s="8" customFormat="1" x14ac:dyDescent="0.3">
      <c r="A389" s="6"/>
      <c r="B389" s="6"/>
      <c r="C389" s="6"/>
      <c r="D389" s="6"/>
      <c r="E389" s="6"/>
      <c r="F389" s="6"/>
      <c r="G389" s="254"/>
      <c r="H389" s="254"/>
      <c r="J389" s="6"/>
      <c r="K389" s="6"/>
      <c r="L389" s="6"/>
      <c r="M389" s="6"/>
      <c r="N389" s="6"/>
    </row>
    <row r="390" spans="1:14" s="8" customFormat="1" x14ac:dyDescent="0.3">
      <c r="A390" s="6"/>
      <c r="B390" s="6"/>
      <c r="C390" s="6"/>
      <c r="D390" s="6"/>
      <c r="E390" s="6"/>
      <c r="F390" s="6"/>
      <c r="G390" s="254"/>
      <c r="H390" s="254"/>
      <c r="J390" s="6"/>
      <c r="K390" s="6"/>
      <c r="L390" s="6"/>
      <c r="M390" s="6"/>
      <c r="N390" s="6"/>
    </row>
    <row r="391" spans="1:14" s="8" customFormat="1" x14ac:dyDescent="0.3">
      <c r="A391" s="6"/>
      <c r="B391" s="6"/>
      <c r="C391" s="6"/>
      <c r="D391" s="6"/>
      <c r="E391" s="6"/>
      <c r="F391" s="6"/>
      <c r="G391" s="254"/>
      <c r="H391" s="254"/>
      <c r="J391" s="6"/>
      <c r="K391" s="6"/>
      <c r="L391" s="6"/>
      <c r="M391" s="6"/>
      <c r="N391" s="6"/>
    </row>
    <row r="392" spans="1:14" s="8" customFormat="1" x14ac:dyDescent="0.3">
      <c r="A392" s="6"/>
      <c r="B392" s="6"/>
      <c r="C392" s="6"/>
      <c r="D392" s="6"/>
      <c r="E392" s="6"/>
      <c r="F392" s="6"/>
      <c r="G392" s="254"/>
      <c r="H392" s="254"/>
      <c r="J392" s="6"/>
      <c r="K392" s="6"/>
      <c r="L392" s="6"/>
      <c r="M392" s="6"/>
      <c r="N392" s="6"/>
    </row>
    <row r="393" spans="1:14" s="8" customFormat="1" x14ac:dyDescent="0.3">
      <c r="A393" s="6"/>
      <c r="B393" s="6"/>
      <c r="C393" s="6"/>
      <c r="D393" s="6"/>
      <c r="E393" s="6"/>
      <c r="F393" s="6"/>
      <c r="G393" s="254"/>
      <c r="H393" s="254"/>
      <c r="J393" s="6"/>
      <c r="K393" s="6"/>
      <c r="L393" s="6"/>
      <c r="M393" s="6"/>
      <c r="N393" s="6"/>
    </row>
    <row r="394" spans="1:14" s="8" customFormat="1" x14ac:dyDescent="0.3">
      <c r="A394" s="6"/>
      <c r="B394" s="6"/>
      <c r="C394" s="6"/>
      <c r="D394" s="6"/>
      <c r="E394" s="6"/>
      <c r="F394" s="6"/>
      <c r="G394" s="254"/>
      <c r="H394" s="254"/>
      <c r="J394" s="6"/>
      <c r="K394" s="6"/>
      <c r="L394" s="6"/>
      <c r="M394" s="6"/>
      <c r="N394" s="6"/>
    </row>
    <row r="395" spans="1:14" s="8" customFormat="1" x14ac:dyDescent="0.3">
      <c r="A395" s="6"/>
      <c r="B395" s="6"/>
      <c r="C395" s="6"/>
      <c r="D395" s="6"/>
      <c r="E395" s="6"/>
      <c r="F395" s="6"/>
      <c r="G395" s="254"/>
      <c r="H395" s="254"/>
      <c r="J395" s="6"/>
      <c r="K395" s="6"/>
      <c r="L395" s="6"/>
      <c r="M395" s="6"/>
      <c r="N395" s="6"/>
    </row>
    <row r="396" spans="1:14" s="8" customFormat="1" x14ac:dyDescent="0.3">
      <c r="A396" s="6"/>
      <c r="B396" s="6"/>
      <c r="C396" s="6"/>
      <c r="D396" s="6"/>
      <c r="E396" s="6"/>
      <c r="F396" s="6"/>
      <c r="G396" s="254"/>
      <c r="H396" s="254"/>
      <c r="J396" s="6"/>
      <c r="K396" s="6"/>
      <c r="L396" s="6"/>
      <c r="M396" s="6"/>
      <c r="N396" s="6"/>
    </row>
    <row r="397" spans="1:14" s="8" customFormat="1" x14ac:dyDescent="0.3">
      <c r="A397" s="6"/>
      <c r="B397" s="6"/>
      <c r="C397" s="6"/>
      <c r="D397" s="6"/>
      <c r="E397" s="6"/>
      <c r="F397" s="6"/>
      <c r="G397" s="254"/>
      <c r="H397" s="254"/>
      <c r="J397" s="6"/>
      <c r="K397" s="6"/>
      <c r="L397" s="6"/>
      <c r="M397" s="6"/>
      <c r="N397" s="6"/>
    </row>
    <row r="398" spans="1:14" s="8" customFormat="1" x14ac:dyDescent="0.3">
      <c r="A398" s="6"/>
      <c r="B398" s="6"/>
      <c r="C398" s="6"/>
      <c r="D398" s="6"/>
      <c r="E398" s="6"/>
      <c r="F398" s="6"/>
      <c r="G398" s="254"/>
      <c r="H398" s="254"/>
      <c r="J398" s="6"/>
      <c r="K398" s="6"/>
      <c r="L398" s="6"/>
      <c r="M398" s="6"/>
      <c r="N398" s="6"/>
    </row>
    <row r="399" spans="1:14" s="8" customFormat="1" x14ac:dyDescent="0.3">
      <c r="A399" s="6"/>
      <c r="B399" s="6"/>
      <c r="C399" s="6"/>
      <c r="D399" s="6"/>
      <c r="E399" s="6"/>
      <c r="F399" s="6"/>
      <c r="G399" s="254"/>
      <c r="H399" s="254"/>
      <c r="J399" s="6"/>
      <c r="K399" s="6"/>
      <c r="L399" s="6"/>
      <c r="M399" s="6"/>
      <c r="N399" s="6"/>
    </row>
    <row r="400" spans="1:14" s="8" customFormat="1" x14ac:dyDescent="0.3">
      <c r="A400" s="6"/>
      <c r="B400" s="6"/>
      <c r="C400" s="6"/>
      <c r="D400" s="6"/>
      <c r="E400" s="6"/>
      <c r="F400" s="6"/>
      <c r="G400" s="254"/>
      <c r="H400" s="254"/>
      <c r="J400" s="6"/>
      <c r="K400" s="6"/>
      <c r="L400" s="6"/>
      <c r="M400" s="6"/>
      <c r="N400" s="6"/>
    </row>
    <row r="401" spans="1:14" s="8" customFormat="1" x14ac:dyDescent="0.3">
      <c r="A401" s="6"/>
      <c r="B401" s="6"/>
      <c r="C401" s="6"/>
      <c r="D401" s="6"/>
      <c r="E401" s="6"/>
      <c r="F401" s="6"/>
      <c r="G401" s="254"/>
      <c r="H401" s="254"/>
      <c r="J401" s="6"/>
      <c r="K401" s="6"/>
      <c r="L401" s="6"/>
      <c r="M401" s="6"/>
      <c r="N401" s="6"/>
    </row>
    <row r="402" spans="1:14" s="8" customFormat="1" x14ac:dyDescent="0.3">
      <c r="A402" s="6"/>
      <c r="B402" s="6"/>
      <c r="C402" s="6"/>
      <c r="D402" s="6"/>
      <c r="E402" s="6"/>
      <c r="F402" s="6"/>
      <c r="G402" s="254"/>
      <c r="H402" s="254"/>
      <c r="J402" s="6"/>
      <c r="K402" s="6"/>
      <c r="L402" s="6"/>
      <c r="M402" s="6"/>
      <c r="N402" s="6"/>
    </row>
    <row r="403" spans="1:14" s="8" customFormat="1" x14ac:dyDescent="0.3">
      <c r="A403" s="6"/>
      <c r="B403" s="6"/>
      <c r="C403" s="6"/>
      <c r="D403" s="6"/>
      <c r="E403" s="6"/>
      <c r="F403" s="6"/>
      <c r="G403" s="254"/>
      <c r="H403" s="254"/>
      <c r="J403" s="6"/>
      <c r="K403" s="6"/>
      <c r="L403" s="6"/>
      <c r="M403" s="6"/>
      <c r="N403" s="6"/>
    </row>
    <row r="404" spans="1:14" s="8" customFormat="1" x14ac:dyDescent="0.3">
      <c r="A404" s="6"/>
      <c r="B404" s="6"/>
      <c r="C404" s="6"/>
      <c r="D404" s="6"/>
      <c r="E404" s="6"/>
      <c r="F404" s="6"/>
      <c r="G404" s="254"/>
      <c r="H404" s="254"/>
      <c r="J404" s="6"/>
      <c r="K404" s="6"/>
      <c r="L404" s="6"/>
      <c r="M404" s="6"/>
      <c r="N404" s="6"/>
    </row>
    <row r="405" spans="1:14" s="8" customFormat="1" x14ac:dyDescent="0.3">
      <c r="A405" s="6"/>
      <c r="B405" s="6"/>
      <c r="C405" s="6"/>
      <c r="D405" s="6"/>
      <c r="E405" s="6"/>
      <c r="F405" s="6"/>
      <c r="G405" s="254"/>
      <c r="H405" s="254"/>
      <c r="J405" s="6"/>
      <c r="K405" s="6"/>
      <c r="L405" s="6"/>
      <c r="M405" s="6"/>
      <c r="N405" s="6"/>
    </row>
    <row r="406" spans="1:14" s="8" customFormat="1" x14ac:dyDescent="0.3">
      <c r="A406" s="6"/>
      <c r="B406" s="6"/>
      <c r="C406" s="6"/>
      <c r="D406" s="6"/>
      <c r="E406" s="6"/>
      <c r="F406" s="6"/>
      <c r="G406" s="254"/>
      <c r="H406" s="254"/>
      <c r="J406" s="6"/>
      <c r="K406" s="6"/>
      <c r="L406" s="6"/>
      <c r="M406" s="6"/>
      <c r="N406" s="6"/>
    </row>
    <row r="407" spans="1:14" s="8" customFormat="1" x14ac:dyDescent="0.3">
      <c r="A407" s="6"/>
      <c r="B407" s="6"/>
      <c r="C407" s="6"/>
      <c r="D407" s="6"/>
      <c r="E407" s="6"/>
      <c r="F407" s="6"/>
      <c r="G407" s="254"/>
      <c r="H407" s="254"/>
      <c r="J407" s="6"/>
      <c r="K407" s="6"/>
      <c r="L407" s="6"/>
      <c r="M407" s="6"/>
      <c r="N407" s="6"/>
    </row>
    <row r="408" spans="1:14" s="8" customFormat="1" x14ac:dyDescent="0.3">
      <c r="A408" s="6"/>
      <c r="B408" s="6"/>
      <c r="C408" s="6"/>
      <c r="D408" s="6"/>
      <c r="E408" s="6"/>
      <c r="F408" s="6"/>
      <c r="G408" s="254"/>
      <c r="H408" s="254"/>
      <c r="J408" s="6"/>
      <c r="K408" s="6"/>
      <c r="L408" s="6"/>
      <c r="M408" s="6"/>
      <c r="N408" s="6"/>
    </row>
    <row r="409" spans="1:14" s="8" customFormat="1" x14ac:dyDescent="0.3">
      <c r="A409" s="6"/>
      <c r="B409" s="6"/>
      <c r="C409" s="6"/>
      <c r="D409" s="6"/>
      <c r="E409" s="6"/>
      <c r="F409" s="6"/>
      <c r="G409" s="254"/>
      <c r="H409" s="254"/>
      <c r="J409" s="6"/>
      <c r="K409" s="6"/>
      <c r="L409" s="6"/>
      <c r="M409" s="6"/>
      <c r="N409" s="6"/>
    </row>
    <row r="410" spans="1:14" s="8" customFormat="1" x14ac:dyDescent="0.3">
      <c r="A410" s="6"/>
      <c r="B410" s="6"/>
      <c r="C410" s="6"/>
      <c r="D410" s="6"/>
      <c r="E410" s="6"/>
      <c r="F410" s="6"/>
      <c r="G410" s="254"/>
      <c r="H410" s="254"/>
      <c r="J410" s="6"/>
      <c r="K410" s="6"/>
      <c r="L410" s="6"/>
      <c r="M410" s="6"/>
      <c r="N410" s="6"/>
    </row>
    <row r="411" spans="1:14" s="8" customFormat="1" x14ac:dyDescent="0.3">
      <c r="A411" s="6"/>
      <c r="B411" s="6"/>
      <c r="C411" s="6"/>
      <c r="D411" s="6"/>
      <c r="E411" s="6"/>
      <c r="F411" s="6"/>
      <c r="G411" s="254"/>
      <c r="H411" s="254"/>
      <c r="J411" s="6"/>
      <c r="K411" s="6"/>
      <c r="L411" s="6"/>
      <c r="M411" s="6"/>
      <c r="N411" s="6"/>
    </row>
    <row r="412" spans="1:14" s="8" customFormat="1" x14ac:dyDescent="0.3">
      <c r="A412" s="6"/>
      <c r="B412" s="6"/>
      <c r="C412" s="6"/>
      <c r="D412" s="6"/>
      <c r="E412" s="6"/>
      <c r="F412" s="6"/>
      <c r="G412" s="254"/>
      <c r="H412" s="254"/>
      <c r="J412" s="6"/>
      <c r="K412" s="6"/>
      <c r="L412" s="6"/>
      <c r="M412" s="6"/>
      <c r="N412" s="6"/>
    </row>
    <row r="413" spans="1:14" s="8" customFormat="1" x14ac:dyDescent="0.3">
      <c r="A413" s="6"/>
      <c r="B413" s="6"/>
      <c r="C413" s="6"/>
      <c r="D413" s="6"/>
      <c r="E413" s="6"/>
      <c r="F413" s="6"/>
      <c r="G413" s="254"/>
      <c r="H413" s="254"/>
      <c r="J413" s="6"/>
      <c r="K413" s="6"/>
      <c r="L413" s="6"/>
      <c r="M413" s="6"/>
      <c r="N413" s="6"/>
    </row>
    <row r="414" spans="1:14" s="8" customFormat="1" x14ac:dyDescent="0.3">
      <c r="A414" s="6"/>
      <c r="B414" s="6"/>
      <c r="C414" s="6"/>
      <c r="D414" s="6"/>
      <c r="E414" s="6"/>
      <c r="F414" s="6"/>
      <c r="G414" s="254"/>
      <c r="H414" s="254"/>
      <c r="J414" s="6"/>
      <c r="K414" s="6"/>
      <c r="L414" s="6"/>
      <c r="M414" s="6"/>
      <c r="N414" s="6"/>
    </row>
    <row r="415" spans="1:14" s="8" customFormat="1" x14ac:dyDescent="0.3">
      <c r="A415" s="6"/>
      <c r="B415" s="6"/>
      <c r="C415" s="6"/>
      <c r="D415" s="6"/>
      <c r="E415" s="6"/>
      <c r="F415" s="6"/>
      <c r="G415" s="254"/>
      <c r="H415" s="254"/>
      <c r="J415" s="6"/>
      <c r="K415" s="6"/>
      <c r="L415" s="6"/>
      <c r="M415" s="6"/>
      <c r="N415" s="6"/>
    </row>
    <row r="416" spans="1:14" s="8" customFormat="1" x14ac:dyDescent="0.3">
      <c r="A416" s="6"/>
      <c r="B416" s="6"/>
      <c r="C416" s="6"/>
      <c r="D416" s="6"/>
      <c r="E416" s="6"/>
      <c r="F416" s="6"/>
      <c r="G416" s="254"/>
      <c r="H416" s="254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showGridLines="0" topLeftCell="A29" zoomScaleNormal="100" zoomScaleSheetLayoutView="100" workbookViewId="0">
      <selection activeCell="E38" sqref="E38:F38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44140625" style="6" customWidth="1"/>
    <col min="9" max="9" width="21.33203125" style="8" customWidth="1"/>
    <col min="10" max="10" width="11.5546875" style="6" customWidth="1"/>
    <col min="11" max="11" width="4.44140625" style="6" customWidth="1"/>
    <col min="12" max="12" width="33.109375" style="6" hidden="1" customWidth="1"/>
    <col min="13" max="13" width="10.33203125" style="6" customWidth="1"/>
    <col min="14" max="27" width="9.6640625" style="6" customWidth="1"/>
    <col min="28" max="28" width="88" style="6" customWidth="1"/>
    <col min="29" max="29" width="9.6640625" style="6" customWidth="1"/>
    <col min="30" max="16384" width="9.6640625" style="6"/>
  </cols>
  <sheetData>
    <row r="1" spans="1:18" ht="6.75" hidden="1" customHeight="1" x14ac:dyDescent="0.3">
      <c r="B1" s="210"/>
      <c r="C1" s="210"/>
      <c r="D1" s="210"/>
      <c r="E1" s="208"/>
      <c r="F1" s="208"/>
      <c r="G1" s="208"/>
      <c r="H1" s="208"/>
      <c r="I1" s="51"/>
      <c r="J1" s="213"/>
      <c r="L1" s="10"/>
      <c r="M1" s="213"/>
      <c r="N1" s="213"/>
      <c r="O1" s="213"/>
      <c r="P1" s="213"/>
      <c r="Q1" s="213"/>
      <c r="R1" s="213"/>
    </row>
    <row r="2" spans="1:18" ht="28.5" customHeight="1" x14ac:dyDescent="0.3">
      <c r="B2" s="261" t="s">
        <v>360</v>
      </c>
      <c r="C2" s="261"/>
      <c r="D2" s="261"/>
      <c r="E2" s="261"/>
      <c r="F2" s="261"/>
      <c r="G2" s="261"/>
      <c r="H2" s="261"/>
      <c r="I2" s="261"/>
      <c r="J2" s="213"/>
      <c r="L2" s="10"/>
      <c r="M2" s="213"/>
      <c r="N2" s="213"/>
      <c r="O2" s="213"/>
      <c r="P2" s="213"/>
      <c r="Q2" s="213"/>
      <c r="R2" s="213"/>
    </row>
    <row r="3" spans="1:18" ht="28.5" customHeight="1" x14ac:dyDescent="0.3">
      <c r="B3" s="284" t="s">
        <v>49</v>
      </c>
      <c r="C3" s="284"/>
      <c r="D3" s="284"/>
      <c r="E3" s="36">
        <v>0.66666666666666663</v>
      </c>
      <c r="F3" s="36" t="s">
        <v>73</v>
      </c>
      <c r="G3" s="36"/>
      <c r="H3" s="36">
        <v>0.98958333333333337</v>
      </c>
      <c r="I3" s="37">
        <f ca="1">NOW()</f>
        <v>42868.620809837965</v>
      </c>
      <c r="J3" s="213"/>
      <c r="L3" s="10"/>
      <c r="M3" s="213"/>
      <c r="N3" s="213"/>
      <c r="O3" s="213"/>
      <c r="P3" s="213"/>
      <c r="Q3" s="213"/>
      <c r="R3" s="213"/>
    </row>
    <row r="4" spans="1:18" ht="14.25" customHeight="1" x14ac:dyDescent="0.3">
      <c r="B4" s="52" t="s">
        <v>361</v>
      </c>
      <c r="C4" s="52"/>
      <c r="D4" s="52"/>
      <c r="E4" s="249">
        <v>150000</v>
      </c>
      <c r="F4" s="249"/>
      <c r="G4" s="255">
        <v>100</v>
      </c>
      <c r="H4" s="255"/>
      <c r="I4" s="53">
        <f>E4*G4</f>
        <v>15000000</v>
      </c>
      <c r="J4" s="53">
        <v>3490000</v>
      </c>
      <c r="L4" s="12"/>
      <c r="M4" s="213"/>
      <c r="N4" s="213"/>
      <c r="O4" s="213"/>
      <c r="P4" s="213"/>
      <c r="Q4" s="213"/>
      <c r="R4" s="213"/>
    </row>
    <row r="5" spans="1:18" ht="14.25" customHeight="1" x14ac:dyDescent="0.3">
      <c r="B5" s="54" t="s">
        <v>365</v>
      </c>
      <c r="C5" s="54"/>
      <c r="D5" s="54"/>
      <c r="E5" s="255" t="s">
        <v>51</v>
      </c>
      <c r="F5" s="255"/>
      <c r="G5" s="255" t="s">
        <v>51</v>
      </c>
      <c r="H5" s="255"/>
      <c r="I5" s="206" t="s">
        <v>51</v>
      </c>
      <c r="L5" s="13"/>
      <c r="M5" s="32"/>
      <c r="N5" s="32"/>
      <c r="O5" s="32"/>
      <c r="P5" s="32"/>
      <c r="Q5" s="32"/>
      <c r="R5" s="32"/>
    </row>
    <row r="6" spans="1:18" ht="14.25" customHeight="1" x14ac:dyDescent="0.3">
      <c r="B6" s="14" t="s">
        <v>276</v>
      </c>
      <c r="C6" s="14"/>
      <c r="D6" s="14"/>
      <c r="E6" s="249">
        <v>3400</v>
      </c>
      <c r="F6" s="249"/>
      <c r="G6" s="255"/>
      <c r="H6" s="255"/>
      <c r="I6" s="205"/>
      <c r="L6" s="13"/>
      <c r="M6" s="32"/>
      <c r="N6" s="32"/>
      <c r="O6" s="32"/>
      <c r="P6" s="32"/>
      <c r="Q6" s="32"/>
      <c r="R6" s="32"/>
    </row>
    <row r="7" spans="1:18" x14ac:dyDescent="0.3">
      <c r="B7" s="52" t="s">
        <v>71</v>
      </c>
      <c r="C7" s="52"/>
      <c r="D7" s="52"/>
      <c r="E7" s="249">
        <v>22000</v>
      </c>
      <c r="F7" s="249"/>
      <c r="G7" s="255"/>
      <c r="H7" s="255"/>
      <c r="I7" s="205"/>
      <c r="L7" s="15"/>
      <c r="M7" s="32"/>
      <c r="N7" s="32"/>
      <c r="O7" s="32"/>
      <c r="P7" s="32"/>
      <c r="Q7" s="32"/>
      <c r="R7" s="32"/>
    </row>
    <row r="8" spans="1:18" x14ac:dyDescent="0.3">
      <c r="B8" s="52" t="s">
        <v>113</v>
      </c>
      <c r="C8" s="52"/>
      <c r="D8" s="52"/>
      <c r="E8" s="249">
        <v>5800</v>
      </c>
      <c r="F8" s="249"/>
      <c r="G8" s="255"/>
      <c r="H8" s="255"/>
      <c r="I8" s="205"/>
      <c r="L8" s="15"/>
      <c r="M8" s="32"/>
      <c r="N8" s="32"/>
      <c r="O8" s="32"/>
      <c r="P8" s="32"/>
      <c r="Q8" s="32"/>
      <c r="R8" s="32"/>
    </row>
    <row r="9" spans="1:18" x14ac:dyDescent="0.3">
      <c r="B9" s="55"/>
      <c r="C9" s="55"/>
      <c r="D9" s="55"/>
      <c r="E9" s="249"/>
      <c r="F9" s="249"/>
      <c r="G9" s="255"/>
      <c r="H9" s="255"/>
      <c r="I9" s="53"/>
      <c r="L9" s="15"/>
      <c r="M9" s="32"/>
      <c r="N9" s="32"/>
      <c r="O9" s="32"/>
      <c r="P9" s="32"/>
      <c r="Q9" s="32"/>
      <c r="R9" s="32"/>
    </row>
    <row r="10" spans="1:18" ht="17.100000000000001" customHeight="1" x14ac:dyDescent="0.3">
      <c r="B10" s="259" t="s">
        <v>283</v>
      </c>
      <c r="C10" s="259"/>
      <c r="D10" s="259"/>
      <c r="E10" s="249"/>
      <c r="F10" s="249"/>
      <c r="G10" s="255"/>
      <c r="H10" s="255"/>
      <c r="I10" s="53"/>
      <c r="L10" s="15"/>
      <c r="M10" s="32"/>
      <c r="N10" s="32"/>
      <c r="O10" s="32"/>
      <c r="P10" s="32"/>
      <c r="Q10" s="32"/>
      <c r="R10" s="32"/>
    </row>
    <row r="11" spans="1:18" ht="17.100000000000001" customHeight="1" x14ac:dyDescent="0.3">
      <c r="B11" s="260" t="s">
        <v>308</v>
      </c>
      <c r="C11" s="260"/>
      <c r="D11" s="260"/>
      <c r="E11" s="205"/>
      <c r="F11" s="205"/>
      <c r="G11" s="206"/>
      <c r="H11" s="206"/>
      <c r="I11" s="53"/>
      <c r="L11" s="15"/>
      <c r="M11" s="32"/>
      <c r="N11" s="32"/>
      <c r="O11" s="32"/>
      <c r="P11" s="32"/>
      <c r="Q11" s="32"/>
      <c r="R11" s="32"/>
    </row>
    <row r="12" spans="1:18" x14ac:dyDescent="0.3">
      <c r="B12" s="26" t="s">
        <v>278</v>
      </c>
      <c r="C12" s="19"/>
      <c r="D12" s="120"/>
      <c r="E12" s="246">
        <v>49900</v>
      </c>
      <c r="F12" s="246"/>
      <c r="G12" s="285"/>
      <c r="H12" s="285"/>
      <c r="I12" s="130"/>
      <c r="J12" s="17"/>
      <c r="K12" s="7"/>
      <c r="L12" s="58"/>
      <c r="M12" s="32"/>
      <c r="N12" s="32"/>
      <c r="O12" s="32"/>
      <c r="P12" s="32"/>
      <c r="Q12" s="32"/>
      <c r="R12" s="32"/>
    </row>
    <row r="13" spans="1:18" x14ac:dyDescent="0.3">
      <c r="B13" s="59" t="s">
        <v>307</v>
      </c>
      <c r="C13" s="58"/>
      <c r="D13" s="58"/>
      <c r="E13" s="249">
        <v>30000</v>
      </c>
      <c r="F13" s="249"/>
      <c r="G13" s="286"/>
      <c r="H13" s="286"/>
      <c r="I13" s="204"/>
      <c r="J13" s="17"/>
      <c r="K13" s="7"/>
      <c r="L13" s="58"/>
      <c r="M13" s="32"/>
      <c r="N13" s="32"/>
      <c r="O13" s="32"/>
      <c r="P13" s="32"/>
      <c r="Q13" s="32"/>
      <c r="R13" s="32"/>
    </row>
    <row r="14" spans="1:18" ht="15" thickBot="1" x14ac:dyDescent="0.35">
      <c r="B14" s="247" t="s">
        <v>116</v>
      </c>
      <c r="C14" s="247"/>
      <c r="D14" s="247"/>
      <c r="E14" s="247"/>
      <c r="F14" s="247"/>
      <c r="G14" s="247"/>
      <c r="H14" s="61"/>
      <c r="I14" s="62">
        <f>SUM(I4:I13)</f>
        <v>15000000</v>
      </c>
      <c r="L14" s="15"/>
      <c r="M14" s="32"/>
      <c r="N14" s="32"/>
      <c r="O14" s="32"/>
      <c r="P14" s="32"/>
      <c r="Q14" s="32"/>
      <c r="R14" s="32"/>
    </row>
    <row r="15" spans="1:18" ht="7.5" customHeight="1" thickTop="1" x14ac:dyDescent="0.3">
      <c r="B15" s="43"/>
      <c r="C15" s="43"/>
      <c r="D15" s="43"/>
      <c r="E15" s="40"/>
      <c r="F15" s="40"/>
      <c r="G15" s="42"/>
      <c r="H15" s="42"/>
      <c r="I15" s="44"/>
      <c r="L15" s="32"/>
      <c r="M15" s="32"/>
      <c r="N15" s="32"/>
      <c r="O15" s="32"/>
      <c r="P15" s="32"/>
      <c r="Q15" s="32"/>
      <c r="R15" s="32"/>
    </row>
    <row r="16" spans="1:18" ht="5.25" customHeight="1" x14ac:dyDescent="0.3">
      <c r="A16" s="19"/>
      <c r="B16" s="207"/>
      <c r="C16" s="207"/>
      <c r="D16" s="207"/>
      <c r="E16" s="207"/>
      <c r="F16" s="207"/>
      <c r="G16" s="207"/>
      <c r="H16" s="207"/>
      <c r="I16" s="47"/>
    </row>
    <row r="17" spans="1:18" x14ac:dyDescent="0.3">
      <c r="A17" s="19"/>
      <c r="B17" s="19"/>
      <c r="C17" s="253" t="s">
        <v>362</v>
      </c>
      <c r="D17" s="253"/>
      <c r="E17" s="212" t="s">
        <v>52</v>
      </c>
      <c r="F17" s="20"/>
      <c r="G17" s="20"/>
      <c r="H17" s="212" t="s">
        <v>0</v>
      </c>
      <c r="I17" s="212" t="s">
        <v>4</v>
      </c>
    </row>
    <row r="18" spans="1:18" ht="30" customHeight="1" x14ac:dyDescent="0.3">
      <c r="B18" s="248" t="s">
        <v>284</v>
      </c>
      <c r="C18" s="248"/>
      <c r="D18" s="248"/>
      <c r="E18" s="249">
        <v>4500000</v>
      </c>
      <c r="F18" s="249">
        <v>3800000</v>
      </c>
      <c r="G18" s="206"/>
      <c r="H18" s="206"/>
      <c r="I18" s="53"/>
      <c r="J18" s="18"/>
      <c r="K18" s="18"/>
      <c r="L18" s="15"/>
      <c r="M18" s="32"/>
      <c r="N18" s="32"/>
      <c r="O18" s="32"/>
      <c r="P18" s="32"/>
      <c r="Q18" s="32"/>
      <c r="R18" s="32"/>
    </row>
    <row r="19" spans="1:18" ht="15.75" customHeight="1" x14ac:dyDescent="0.3">
      <c r="B19" s="59" t="s">
        <v>282</v>
      </c>
      <c r="C19" s="59"/>
      <c r="E19" s="249">
        <v>65000</v>
      </c>
      <c r="F19" s="249">
        <v>65000</v>
      </c>
      <c r="G19" s="211"/>
      <c r="H19" s="211"/>
      <c r="I19" s="40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3">
      <c r="B20" s="59" t="s">
        <v>128</v>
      </c>
      <c r="C20" s="59"/>
      <c r="E20" s="246">
        <v>650000</v>
      </c>
      <c r="F20" s="246"/>
      <c r="G20" s="211"/>
      <c r="H20" s="211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3">
      <c r="A21" s="21"/>
      <c r="B21" s="59" t="s">
        <v>129</v>
      </c>
      <c r="C21" s="59"/>
      <c r="E21" s="246">
        <v>480000</v>
      </c>
      <c r="F21" s="246"/>
      <c r="G21" s="255"/>
      <c r="H21" s="255"/>
      <c r="I21" s="53"/>
    </row>
    <row r="22" spans="1:18" ht="15.75" customHeight="1" x14ac:dyDescent="0.3">
      <c r="A22" s="21"/>
      <c r="B22" s="59" t="s">
        <v>188</v>
      </c>
      <c r="C22" s="59"/>
      <c r="E22" s="246">
        <v>500000</v>
      </c>
      <c r="F22" s="246"/>
      <c r="G22" s="287"/>
      <c r="H22" s="287"/>
      <c r="I22" s="53"/>
    </row>
    <row r="23" spans="1:18" ht="15.75" customHeight="1" x14ac:dyDescent="0.3">
      <c r="A23" s="21"/>
      <c r="B23" s="59" t="s">
        <v>86</v>
      </c>
      <c r="C23" s="59"/>
      <c r="E23" s="249">
        <v>850000</v>
      </c>
      <c r="F23" s="249">
        <v>65000</v>
      </c>
      <c r="G23" s="255"/>
      <c r="H23" s="255"/>
      <c r="I23" s="53"/>
    </row>
    <row r="24" spans="1:18" ht="15.75" customHeight="1" x14ac:dyDescent="0.3">
      <c r="A24" s="21"/>
      <c r="B24" s="248" t="s">
        <v>124</v>
      </c>
      <c r="C24" s="248"/>
      <c r="D24" s="248"/>
      <c r="E24" s="249">
        <v>1850000</v>
      </c>
      <c r="F24" s="249">
        <v>160000</v>
      </c>
      <c r="G24" s="32"/>
      <c r="H24" s="209"/>
      <c r="I24" s="22"/>
    </row>
    <row r="25" spans="1:18" ht="36.75" customHeight="1" x14ac:dyDescent="0.3">
      <c r="A25" s="21"/>
      <c r="B25" s="248" t="s">
        <v>125</v>
      </c>
      <c r="C25" s="248"/>
      <c r="D25" s="248"/>
      <c r="E25" s="249">
        <v>1600000</v>
      </c>
      <c r="F25" s="249">
        <v>160000</v>
      </c>
      <c r="G25" s="255"/>
      <c r="H25" s="255"/>
      <c r="I25" s="53"/>
    </row>
    <row r="26" spans="1:18" ht="15.75" customHeight="1" x14ac:dyDescent="0.3">
      <c r="A26" s="21"/>
      <c r="B26" s="59" t="s">
        <v>265</v>
      </c>
      <c r="C26" s="59"/>
      <c r="E26" s="246">
        <v>7500</v>
      </c>
      <c r="F26" s="246"/>
      <c r="G26" s="206"/>
      <c r="H26" s="206"/>
      <c r="I26" s="53"/>
    </row>
    <row r="27" spans="1:18" ht="15.75" customHeight="1" x14ac:dyDescent="0.3">
      <c r="A27" s="21"/>
      <c r="B27" s="59" t="s">
        <v>266</v>
      </c>
      <c r="C27" s="59"/>
      <c r="E27" s="246">
        <v>9000</v>
      </c>
      <c r="F27" s="246"/>
      <c r="G27" s="206"/>
      <c r="H27" s="206"/>
      <c r="I27" s="53"/>
    </row>
    <row r="28" spans="1:18" ht="15.75" customHeight="1" x14ac:dyDescent="0.3">
      <c r="A28" s="21"/>
      <c r="B28" s="59" t="s">
        <v>268</v>
      </c>
      <c r="C28" s="59"/>
      <c r="E28" s="246">
        <v>65000</v>
      </c>
      <c r="F28" s="246"/>
      <c r="G28" s="206"/>
      <c r="H28" s="206"/>
      <c r="I28" s="53"/>
    </row>
    <row r="29" spans="1:18" ht="15.75" customHeight="1" x14ac:dyDescent="0.3">
      <c r="A29" s="21"/>
      <c r="B29" s="59" t="s">
        <v>279</v>
      </c>
      <c r="C29" s="59"/>
      <c r="E29" s="246">
        <v>220000</v>
      </c>
      <c r="F29" s="246"/>
      <c r="G29" s="206"/>
      <c r="H29" s="206"/>
      <c r="I29" s="53"/>
    </row>
    <row r="30" spans="1:18" ht="15.75" customHeight="1" x14ac:dyDescent="0.3">
      <c r="A30" s="21"/>
      <c r="B30" s="59" t="s">
        <v>280</v>
      </c>
      <c r="C30" s="59"/>
      <c r="E30" s="246">
        <v>140000</v>
      </c>
      <c r="F30" s="246"/>
      <c r="G30" s="206"/>
      <c r="H30" s="206"/>
      <c r="I30" s="53"/>
    </row>
    <row r="31" spans="1:18" ht="48" customHeight="1" x14ac:dyDescent="0.3">
      <c r="A31" s="21"/>
      <c r="B31" s="245" t="s">
        <v>289</v>
      </c>
      <c r="C31" s="245"/>
      <c r="D31" s="245"/>
      <c r="E31" s="246">
        <v>2700000</v>
      </c>
      <c r="F31" s="246"/>
      <c r="G31" s="206"/>
      <c r="H31" s="206"/>
      <c r="I31" s="53"/>
    </row>
    <row r="32" spans="1:18" ht="43.5" customHeight="1" x14ac:dyDescent="0.3">
      <c r="A32" s="21"/>
      <c r="B32" s="245" t="s">
        <v>290</v>
      </c>
      <c r="C32" s="245"/>
      <c r="D32" s="245"/>
      <c r="E32" s="246">
        <v>2200000</v>
      </c>
      <c r="F32" s="246"/>
      <c r="G32" s="206"/>
      <c r="H32" s="206"/>
      <c r="I32" s="53"/>
    </row>
    <row r="33" spans="1:9" ht="43.5" customHeight="1" x14ac:dyDescent="0.3">
      <c r="A33" s="21"/>
      <c r="B33" s="245" t="s">
        <v>291</v>
      </c>
      <c r="C33" s="245"/>
      <c r="D33" s="245"/>
      <c r="E33" s="246">
        <v>1600000</v>
      </c>
      <c r="F33" s="246"/>
      <c r="G33" s="206"/>
      <c r="H33" s="206"/>
      <c r="I33" s="53"/>
    </row>
    <row r="34" spans="1:9" ht="15" thickBot="1" x14ac:dyDescent="0.35">
      <c r="A34" s="21"/>
      <c r="B34" s="247" t="s">
        <v>72</v>
      </c>
      <c r="C34" s="247"/>
      <c r="D34" s="247"/>
      <c r="E34" s="247"/>
      <c r="F34" s="247"/>
      <c r="G34" s="247"/>
      <c r="H34" s="61"/>
      <c r="I34" s="62">
        <f>+SUM(I18:I31)</f>
        <v>0</v>
      </c>
    </row>
    <row r="35" spans="1:9" ht="15.6" thickTop="1" thickBot="1" x14ac:dyDescent="0.35">
      <c r="A35" s="21"/>
      <c r="B35" s="247" t="s">
        <v>363</v>
      </c>
      <c r="C35" s="247"/>
      <c r="D35" s="247"/>
      <c r="E35" s="247"/>
      <c r="F35" s="247"/>
      <c r="G35" s="247"/>
      <c r="H35" s="61"/>
      <c r="I35" s="62">
        <f>+I34+I14</f>
        <v>15000000</v>
      </c>
    </row>
    <row r="36" spans="1:9" ht="15.6" thickTop="1" thickBot="1" x14ac:dyDescent="0.35">
      <c r="A36" s="21"/>
      <c r="B36" s="247" t="s">
        <v>354</v>
      </c>
      <c r="C36" s="247"/>
      <c r="D36" s="247"/>
      <c r="E36" s="247"/>
      <c r="F36" s="247"/>
      <c r="G36" s="247"/>
      <c r="H36" s="61"/>
      <c r="I36" s="62">
        <f>+I35*0.16</f>
        <v>2400000</v>
      </c>
    </row>
    <row r="37" spans="1:9" ht="15.6" thickTop="1" thickBot="1" x14ac:dyDescent="0.35">
      <c r="A37" s="21"/>
      <c r="B37" s="247" t="s">
        <v>126</v>
      </c>
      <c r="C37" s="247"/>
      <c r="D37" s="247"/>
      <c r="E37" s="247"/>
      <c r="F37" s="247"/>
      <c r="G37" s="247"/>
      <c r="H37" s="61"/>
      <c r="I37" s="62">
        <f>+I35+I36</f>
        <v>17400000</v>
      </c>
    </row>
    <row r="38" spans="1:9" ht="15" thickTop="1" x14ac:dyDescent="0.3">
      <c r="A38" s="21"/>
      <c r="B38" s="242" t="str">
        <f>IF($A38&gt;0,VLOOKUP($A38,[2]ADICIONALES!$A$1:$C$200,2,FALSE),"")</f>
        <v/>
      </c>
      <c r="C38" s="242"/>
      <c r="D38" s="242"/>
      <c r="E38" s="243" t="str">
        <f>IF($A38&gt;0,VLOOKUP($A38,[2]ADICIONALES!$A$1:$C$200,3,FALSE),"")</f>
        <v/>
      </c>
      <c r="F38" s="243"/>
      <c r="G38" s="32"/>
      <c r="H38" s="209"/>
      <c r="I38" s="22" t="str">
        <f t="shared" ref="I38:I52" si="0">IF($H38&gt;0,E38*H38,"")</f>
        <v/>
      </c>
    </row>
    <row r="39" spans="1:9" x14ac:dyDescent="0.3">
      <c r="A39" s="21"/>
      <c r="B39" s="242" t="str">
        <f>IF($A39&gt;0,VLOOKUP($A39,[2]ADICIONALES!$A$1:$C$200,2,FALSE),"")</f>
        <v/>
      </c>
      <c r="C39" s="242"/>
      <c r="D39" s="242"/>
      <c r="E39" s="243" t="str">
        <f>IF($A39&gt;0,VLOOKUP($A39,[2]ADICIONALES!$A$1:$C$200,3,FALSE),"")</f>
        <v/>
      </c>
      <c r="F39" s="243"/>
      <c r="G39" s="32"/>
      <c r="H39" s="209"/>
      <c r="I39" s="22" t="str">
        <f t="shared" si="0"/>
        <v/>
      </c>
    </row>
    <row r="40" spans="1:9" x14ac:dyDescent="0.3">
      <c r="A40" s="21"/>
      <c r="B40" s="242" t="str">
        <f>IF($A40&gt;0,VLOOKUP($A40,[2]ADICIONALES!$A$1:$C$200,2,FALSE),"")</f>
        <v/>
      </c>
      <c r="C40" s="242"/>
      <c r="D40" s="242"/>
      <c r="E40" s="243" t="str">
        <f>IF($A40&gt;0,VLOOKUP($A40,[2]ADICIONALES!$A$1:$C$200,3,FALSE),"")</f>
        <v/>
      </c>
      <c r="F40" s="243"/>
      <c r="G40" s="32"/>
      <c r="H40" s="209"/>
      <c r="I40" s="22" t="str">
        <f t="shared" si="0"/>
        <v/>
      </c>
    </row>
    <row r="41" spans="1:9" x14ac:dyDescent="0.3">
      <c r="A41" s="21"/>
      <c r="B41" s="242" t="str">
        <f>IF($A41&gt;0,VLOOKUP($A41,[2]ADICIONALES!$A$1:$C$200,2,FALSE),"")</f>
        <v/>
      </c>
      <c r="C41" s="242"/>
      <c r="D41" s="242"/>
      <c r="E41" s="243" t="str">
        <f>IF($A41&gt;0,VLOOKUP($A41,[2]ADICIONALES!$A$1:$C$200,3,FALSE),"")</f>
        <v/>
      </c>
      <c r="F41" s="243"/>
      <c r="G41" s="32"/>
      <c r="H41" s="209"/>
      <c r="I41" s="22" t="str">
        <f t="shared" si="0"/>
        <v/>
      </c>
    </row>
    <row r="42" spans="1:9" x14ac:dyDescent="0.3">
      <c r="A42" s="21"/>
      <c r="B42" s="242" t="str">
        <f>IF($A42&gt;0,VLOOKUP($A42,[2]ADICIONALES!$A$1:$C$200,2,FALSE),"")</f>
        <v/>
      </c>
      <c r="C42" s="242"/>
      <c r="D42" s="242"/>
      <c r="E42" s="243" t="str">
        <f>IF($A42&gt;0,VLOOKUP($A42,[2]ADICIONALES!$A$1:$C$200,3,FALSE),"")</f>
        <v/>
      </c>
      <c r="F42" s="243"/>
      <c r="G42" s="32"/>
      <c r="H42" s="209"/>
      <c r="I42" s="22" t="str">
        <f t="shared" si="0"/>
        <v/>
      </c>
    </row>
    <row r="43" spans="1:9" x14ac:dyDescent="0.3">
      <c r="A43" s="21"/>
      <c r="B43" s="242" t="str">
        <f>IF($A43&gt;0,VLOOKUP($A43,[2]ADICIONALES!$A$1:$C$200,2,FALSE),"")</f>
        <v/>
      </c>
      <c r="C43" s="242"/>
      <c r="D43" s="242"/>
      <c r="E43" s="243" t="str">
        <f>IF($A43&gt;0,VLOOKUP($A43,[2]ADICIONALES!$A$1:$C$200,3,FALSE),"")</f>
        <v/>
      </c>
      <c r="F43" s="243"/>
      <c r="G43" s="32"/>
      <c r="H43" s="209"/>
      <c r="I43" s="22" t="str">
        <f t="shared" si="0"/>
        <v/>
      </c>
    </row>
    <row r="44" spans="1:9" x14ac:dyDescent="0.3">
      <c r="A44" s="21"/>
      <c r="B44" s="242" t="str">
        <f>IF($A44&gt;0,VLOOKUP($A44,[2]ADICIONALES!$A$1:$C$200,2,FALSE),"")</f>
        <v/>
      </c>
      <c r="C44" s="242"/>
      <c r="D44" s="242"/>
      <c r="E44" s="243" t="str">
        <f>IF($A44&gt;0,VLOOKUP($A44,[2]ADICIONALES!$A$1:$C$200,3,FALSE),"")</f>
        <v/>
      </c>
      <c r="F44" s="243"/>
      <c r="G44" s="32"/>
      <c r="H44" s="209"/>
      <c r="I44" s="22" t="str">
        <f t="shared" si="0"/>
        <v/>
      </c>
    </row>
    <row r="45" spans="1:9" x14ac:dyDescent="0.3">
      <c r="A45" s="21"/>
      <c r="B45" s="242" t="str">
        <f>IF($A45&gt;0,VLOOKUP($A45,[2]ADICIONALES!$A$1:$C$200,2,FALSE),"")</f>
        <v/>
      </c>
      <c r="C45" s="242"/>
      <c r="D45" s="242"/>
      <c r="E45" s="243" t="str">
        <f>IF($A45&gt;0,VLOOKUP($A45,[2]ADICIONALES!$A$1:$C$200,3,FALSE),"")</f>
        <v/>
      </c>
      <c r="F45" s="243"/>
      <c r="G45" s="32"/>
      <c r="H45" s="209"/>
      <c r="I45" s="22" t="str">
        <f t="shared" si="0"/>
        <v/>
      </c>
    </row>
    <row r="46" spans="1:9" x14ac:dyDescent="0.3">
      <c r="A46" s="21"/>
      <c r="B46" s="242" t="str">
        <f>IF($A46&gt;0,VLOOKUP($A46,[2]ADICIONALES!$A$1:$C$200,2,FALSE),"")</f>
        <v/>
      </c>
      <c r="C46" s="242"/>
      <c r="D46" s="242"/>
      <c r="E46" s="243" t="str">
        <f>IF($A46&gt;0,VLOOKUP($A46,[2]ADICIONALES!$A$1:$C$200,3,FALSE),"")</f>
        <v/>
      </c>
      <c r="F46" s="243"/>
      <c r="G46" s="32"/>
      <c r="H46" s="209"/>
      <c r="I46" s="22" t="str">
        <f t="shared" si="0"/>
        <v/>
      </c>
    </row>
    <row r="47" spans="1:9" x14ac:dyDescent="0.3">
      <c r="A47" s="21"/>
      <c r="B47" s="242" t="str">
        <f>IF($A47&gt;0,VLOOKUP($A47,[2]ADICIONALES!$A$1:$C$200,2,FALSE),"")</f>
        <v/>
      </c>
      <c r="C47" s="242"/>
      <c r="D47" s="242"/>
      <c r="E47" s="243" t="str">
        <f>IF($A47&gt;0,VLOOKUP($A47,[2]ADICIONALES!$A$1:$C$200,3,FALSE),"")</f>
        <v/>
      </c>
      <c r="F47" s="243"/>
      <c r="G47" s="32"/>
      <c r="H47" s="209"/>
      <c r="I47" s="22" t="str">
        <f t="shared" si="0"/>
        <v/>
      </c>
    </row>
    <row r="48" spans="1:9" x14ac:dyDescent="0.3">
      <c r="A48" s="21"/>
      <c r="B48" s="242" t="str">
        <f>IF($A48&gt;0,VLOOKUP($A48,[2]ADICIONALES!$A$1:$C$200,2,FALSE),"")</f>
        <v/>
      </c>
      <c r="C48" s="242"/>
      <c r="D48" s="242"/>
      <c r="E48" s="243" t="str">
        <f>IF($A48&gt;0,VLOOKUP($A48,[2]ADICIONALES!$A$1:$C$200,3,FALSE),"")</f>
        <v/>
      </c>
      <c r="F48" s="243"/>
      <c r="G48" s="32"/>
      <c r="H48" s="209"/>
      <c r="I48" s="22" t="str">
        <f t="shared" si="0"/>
        <v/>
      </c>
    </row>
    <row r="49" spans="1:18" x14ac:dyDescent="0.3">
      <c r="A49" s="21"/>
      <c r="B49" s="242" t="str">
        <f>IF($A49&gt;0,VLOOKUP($A49,[2]ADICIONALES!$A$1:$C$200,2,FALSE),"")</f>
        <v/>
      </c>
      <c r="C49" s="242"/>
      <c r="D49" s="242"/>
      <c r="E49" s="243" t="str">
        <f>IF($A49&gt;0,VLOOKUP($A49,[2]ADICIONALES!$A$1:$C$200,3,FALSE),"")</f>
        <v/>
      </c>
      <c r="F49" s="243"/>
      <c r="G49" s="32"/>
      <c r="H49" s="209"/>
      <c r="I49" s="22" t="str">
        <f t="shared" si="0"/>
        <v/>
      </c>
    </row>
    <row r="50" spans="1:18" x14ac:dyDescent="0.3">
      <c r="A50" s="21"/>
      <c r="B50" s="242" t="str">
        <f>IF($A50&gt;0,VLOOKUP($A50,[2]ADICIONALES!$A$1:$C$200,2,FALSE),"")</f>
        <v/>
      </c>
      <c r="C50" s="242"/>
      <c r="D50" s="242"/>
      <c r="E50" s="243" t="str">
        <f>IF($A50&gt;0,VLOOKUP($A50,[2]ADICIONALES!$A$1:$C$200,3,FALSE),"")</f>
        <v/>
      </c>
      <c r="F50" s="243"/>
      <c r="G50" s="32"/>
      <c r="H50" s="209"/>
      <c r="I50" s="22" t="str">
        <f t="shared" si="0"/>
        <v/>
      </c>
    </row>
    <row r="51" spans="1:18" x14ac:dyDescent="0.3">
      <c r="A51" s="21"/>
      <c r="B51" s="242" t="str">
        <f>IF($A51&gt;0,VLOOKUP($A51,[2]ADICIONALES!$A$1:$C$200,2,FALSE),"")</f>
        <v/>
      </c>
      <c r="C51" s="242"/>
      <c r="D51" s="242"/>
      <c r="E51" s="243" t="str">
        <f>IF($A51&gt;0,VLOOKUP($A51,[2]ADICIONALES!$A$1:$C$200,3,FALSE),"")</f>
        <v/>
      </c>
      <c r="F51" s="243"/>
      <c r="G51" s="32"/>
      <c r="H51" s="209"/>
      <c r="I51" s="22" t="str">
        <f t="shared" si="0"/>
        <v/>
      </c>
    </row>
    <row r="52" spans="1:18" x14ac:dyDescent="0.3">
      <c r="A52" s="21"/>
      <c r="B52" s="242" t="str">
        <f>IF($A52&gt;0,VLOOKUP($A52,[2]ADICIONALES!$A$1:$C$200,2,FALSE),"")</f>
        <v/>
      </c>
      <c r="C52" s="242"/>
      <c r="D52" s="242"/>
      <c r="E52" s="243" t="str">
        <f>IF($A52&gt;0,VLOOKUP($A52,[2]ADICIONALES!$A$1:$C$200,3,FALSE),"")</f>
        <v/>
      </c>
      <c r="F52" s="243"/>
      <c r="G52" s="32"/>
      <c r="H52" s="209"/>
      <c r="I52" s="22" t="str">
        <f t="shared" si="0"/>
        <v/>
      </c>
    </row>
    <row r="53" spans="1:18" s="25" customFormat="1" x14ac:dyDescent="0.3">
      <c r="A53" s="21"/>
      <c r="B53" s="242" t="str">
        <f>IF($A53&gt;0,VLOOKUP($A53,[2]ADICIONALES!$A$1:$C$200,2,FALSE),"")</f>
        <v/>
      </c>
      <c r="C53" s="242"/>
      <c r="D53" s="242"/>
      <c r="E53" s="244"/>
      <c r="F53" s="244"/>
      <c r="G53" s="23"/>
      <c r="H53" s="209"/>
      <c r="I53" s="24"/>
    </row>
    <row r="54" spans="1:18" x14ac:dyDescent="0.3">
      <c r="E54" s="241"/>
      <c r="F54" s="241"/>
      <c r="G54" s="32"/>
      <c r="H54" s="209"/>
    </row>
    <row r="55" spans="1:18" s="8" customFormat="1" x14ac:dyDescent="0.3">
      <c r="A55" s="6"/>
      <c r="B55" s="6"/>
      <c r="C55" s="6"/>
      <c r="D55" s="6"/>
      <c r="E55" s="241"/>
      <c r="F55" s="241"/>
      <c r="G55" s="32"/>
      <c r="H55" s="209"/>
      <c r="J55" s="6"/>
      <c r="K55" s="6"/>
      <c r="L55" s="6"/>
      <c r="M55" s="6"/>
      <c r="N55" s="6"/>
      <c r="O55" s="6"/>
      <c r="P55" s="6"/>
      <c r="Q55" s="6"/>
      <c r="R55" s="6"/>
    </row>
    <row r="56" spans="1:18" s="8" customFormat="1" x14ac:dyDescent="0.3">
      <c r="A56" s="6"/>
      <c r="B56" s="6"/>
      <c r="C56" s="6"/>
      <c r="D56" s="6"/>
      <c r="E56" s="241"/>
      <c r="F56" s="241"/>
      <c r="G56" s="32"/>
      <c r="H56" s="209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3">
      <c r="A57" s="6"/>
      <c r="B57" s="6"/>
      <c r="C57" s="6"/>
      <c r="D57" s="6"/>
      <c r="E57" s="241"/>
      <c r="F57" s="241"/>
      <c r="G57" s="32"/>
      <c r="H57" s="209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3">
      <c r="A58" s="6"/>
      <c r="B58" s="6"/>
      <c r="C58" s="6"/>
      <c r="D58" s="6"/>
      <c r="E58" s="241"/>
      <c r="F58" s="241"/>
      <c r="G58" s="32"/>
      <c r="H58" s="209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3">
      <c r="A59" s="6"/>
      <c r="B59" s="6"/>
      <c r="C59" s="6"/>
      <c r="D59" s="6"/>
      <c r="E59" s="241"/>
      <c r="F59" s="241"/>
      <c r="G59" s="32"/>
      <c r="H59" s="209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3">
      <c r="A60" s="6"/>
      <c r="B60" s="6"/>
      <c r="C60" s="6"/>
      <c r="D60" s="6"/>
      <c r="E60" s="241"/>
      <c r="F60" s="241"/>
      <c r="G60" s="32"/>
      <c r="H60" s="209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3">
      <c r="A61" s="6"/>
      <c r="B61" s="6"/>
      <c r="C61" s="6"/>
      <c r="D61" s="6"/>
      <c r="E61" s="241"/>
      <c r="F61" s="241"/>
      <c r="G61" s="32"/>
      <c r="H61" s="209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3">
      <c r="A62" s="6"/>
      <c r="B62" s="6"/>
      <c r="C62" s="6"/>
      <c r="D62" s="6"/>
      <c r="E62" s="241"/>
      <c r="F62" s="241"/>
      <c r="G62" s="32"/>
      <c r="H62" s="209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3">
      <c r="A63" s="6"/>
      <c r="B63" s="6"/>
      <c r="C63" s="6"/>
      <c r="D63" s="6"/>
      <c r="E63" s="241"/>
      <c r="F63" s="241"/>
      <c r="G63" s="32"/>
      <c r="H63" s="209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3">
      <c r="A64" s="6"/>
      <c r="B64" s="6"/>
      <c r="C64" s="6"/>
      <c r="D64" s="6"/>
      <c r="E64" s="241"/>
      <c r="F64" s="241"/>
      <c r="G64" s="32"/>
      <c r="H64" s="209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3">
      <c r="A65" s="6"/>
      <c r="B65" s="6"/>
      <c r="C65" s="6"/>
      <c r="D65" s="6"/>
      <c r="E65" s="241"/>
      <c r="F65" s="241"/>
      <c r="G65" s="32"/>
      <c r="H65" s="209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3">
      <c r="A66" s="6"/>
      <c r="B66" s="6"/>
      <c r="C66" s="6"/>
      <c r="D66" s="6"/>
      <c r="E66" s="241"/>
      <c r="F66" s="241"/>
      <c r="G66" s="32"/>
      <c r="H66" s="209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3">
      <c r="A67" s="6"/>
      <c r="B67" s="6"/>
      <c r="C67" s="6"/>
      <c r="D67" s="6"/>
      <c r="E67" s="241"/>
      <c r="F67" s="241"/>
      <c r="G67" s="32"/>
      <c r="H67" s="209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3">
      <c r="A68" s="6"/>
      <c r="B68" s="6"/>
      <c r="C68" s="6"/>
      <c r="D68" s="6"/>
      <c r="E68" s="241"/>
      <c r="F68" s="241"/>
      <c r="G68" s="32"/>
      <c r="H68" s="209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3">
      <c r="A69" s="6"/>
      <c r="B69" s="6"/>
      <c r="C69" s="6"/>
      <c r="D69" s="6"/>
      <c r="E69" s="241"/>
      <c r="F69" s="241"/>
      <c r="G69" s="32"/>
      <c r="H69" s="209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3">
      <c r="A70" s="6"/>
      <c r="B70" s="6"/>
      <c r="C70" s="6"/>
      <c r="D70" s="6"/>
      <c r="E70" s="241"/>
      <c r="F70" s="241"/>
      <c r="G70" s="32"/>
      <c r="H70" s="209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3">
      <c r="A71" s="6"/>
      <c r="B71" s="6"/>
      <c r="C71" s="6"/>
      <c r="D71" s="6"/>
      <c r="E71" s="241"/>
      <c r="F71" s="241"/>
      <c r="G71" s="32"/>
      <c r="H71" s="209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3">
      <c r="A72" s="6"/>
      <c r="B72" s="6"/>
      <c r="C72" s="6"/>
      <c r="D72" s="6"/>
      <c r="E72" s="241"/>
      <c r="F72" s="241"/>
      <c r="G72" s="32"/>
      <c r="H72" s="209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3">
      <c r="A73" s="6"/>
      <c r="B73" s="6"/>
      <c r="C73" s="6"/>
      <c r="D73" s="6"/>
      <c r="E73" s="241"/>
      <c r="F73" s="241"/>
      <c r="G73" s="32"/>
      <c r="H73" s="209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3">
      <c r="A74" s="6"/>
      <c r="B74" s="6"/>
      <c r="C74" s="6"/>
      <c r="D74" s="6"/>
      <c r="E74" s="241"/>
      <c r="F74" s="241"/>
      <c r="G74" s="32"/>
      <c r="H74" s="209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3">
      <c r="A75" s="6"/>
      <c r="B75" s="6"/>
      <c r="C75" s="6"/>
      <c r="D75" s="6"/>
      <c r="E75" s="241"/>
      <c r="F75" s="241"/>
      <c r="G75" s="32"/>
      <c r="H75" s="209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3">
      <c r="A76" s="6"/>
      <c r="B76" s="6"/>
      <c r="C76" s="6"/>
      <c r="D76" s="6"/>
      <c r="E76" s="241"/>
      <c r="F76" s="241"/>
      <c r="G76" s="32"/>
      <c r="H76" s="209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3">
      <c r="A77" s="6"/>
      <c r="B77" s="6"/>
      <c r="C77" s="6"/>
      <c r="D77" s="6"/>
      <c r="E77" s="241"/>
      <c r="F77" s="241"/>
      <c r="G77" s="32"/>
      <c r="H77" s="209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3">
      <c r="A78" s="6"/>
      <c r="B78" s="6"/>
      <c r="C78" s="6"/>
      <c r="D78" s="6"/>
      <c r="E78" s="241"/>
      <c r="F78" s="241"/>
      <c r="G78" s="32"/>
      <c r="H78" s="209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3">
      <c r="A79" s="6"/>
      <c r="B79" s="6"/>
      <c r="C79" s="6"/>
      <c r="D79" s="6"/>
      <c r="E79" s="241"/>
      <c r="F79" s="241"/>
      <c r="G79" s="32"/>
      <c r="H79" s="209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3">
      <c r="A80" s="6"/>
      <c r="B80" s="6"/>
      <c r="C80" s="6"/>
      <c r="D80" s="6"/>
      <c r="E80" s="241"/>
      <c r="F80" s="241"/>
      <c r="G80" s="32"/>
      <c r="H80" s="209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3">
      <c r="A81" s="6"/>
      <c r="B81" s="6"/>
      <c r="C81" s="6"/>
      <c r="D81" s="6"/>
      <c r="E81" s="241"/>
      <c r="F81" s="241"/>
      <c r="G81" s="32"/>
      <c r="H81" s="209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3">
      <c r="A82" s="6"/>
      <c r="B82" s="6"/>
      <c r="C82" s="6"/>
      <c r="D82" s="6"/>
      <c r="E82" s="241"/>
      <c r="F82" s="241"/>
      <c r="G82" s="32"/>
      <c r="H82" s="209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3">
      <c r="A83" s="6"/>
      <c r="B83" s="6"/>
      <c r="C83" s="6"/>
      <c r="D83" s="6"/>
      <c r="E83" s="241"/>
      <c r="F83" s="241"/>
      <c r="G83" s="32"/>
      <c r="H83" s="209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3">
      <c r="A84" s="6"/>
      <c r="B84" s="6"/>
      <c r="C84" s="6"/>
      <c r="D84" s="6"/>
      <c r="E84" s="241"/>
      <c r="F84" s="241"/>
      <c r="G84" s="32"/>
      <c r="H84" s="209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3">
      <c r="A85" s="6"/>
      <c r="B85" s="6"/>
      <c r="C85" s="6"/>
      <c r="D85" s="6"/>
      <c r="E85" s="241"/>
      <c r="F85" s="241"/>
      <c r="G85" s="32"/>
      <c r="H85" s="209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3">
      <c r="A86" s="6"/>
      <c r="B86" s="6"/>
      <c r="C86" s="6"/>
      <c r="D86" s="6"/>
      <c r="E86" s="241"/>
      <c r="F86" s="241"/>
      <c r="G86" s="32"/>
      <c r="H86" s="209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3">
      <c r="A87" s="6"/>
      <c r="B87" s="6"/>
      <c r="C87" s="6"/>
      <c r="D87" s="6"/>
      <c r="E87" s="241"/>
      <c r="F87" s="241"/>
      <c r="G87" s="32"/>
      <c r="H87" s="209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3">
      <c r="A88" s="6"/>
      <c r="B88" s="6"/>
      <c r="C88" s="6"/>
      <c r="D88" s="6"/>
      <c r="E88" s="241"/>
      <c r="F88" s="241"/>
      <c r="G88" s="32"/>
      <c r="H88" s="209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3">
      <c r="A89" s="6"/>
      <c r="B89" s="6"/>
      <c r="C89" s="6"/>
      <c r="D89" s="6"/>
      <c r="E89" s="241"/>
      <c r="F89" s="241"/>
      <c r="G89" s="32"/>
      <c r="H89" s="209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3">
      <c r="A90" s="6"/>
      <c r="B90" s="6"/>
      <c r="C90" s="6"/>
      <c r="D90" s="6"/>
      <c r="E90" s="241"/>
      <c r="F90" s="241"/>
      <c r="G90" s="32"/>
      <c r="H90" s="209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3">
      <c r="A91" s="6"/>
      <c r="B91" s="6"/>
      <c r="C91" s="6"/>
      <c r="D91" s="6"/>
      <c r="E91" s="241"/>
      <c r="F91" s="241"/>
      <c r="G91" s="32"/>
      <c r="H91" s="209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3">
      <c r="A92" s="6"/>
      <c r="B92" s="6"/>
      <c r="C92" s="6"/>
      <c r="D92" s="6"/>
      <c r="E92" s="241"/>
      <c r="F92" s="241"/>
      <c r="G92" s="32"/>
      <c r="H92" s="209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3">
      <c r="A93" s="6"/>
      <c r="B93" s="6"/>
      <c r="C93" s="6"/>
      <c r="D93" s="6"/>
      <c r="E93" s="241"/>
      <c r="F93" s="241"/>
      <c r="G93" s="32"/>
      <c r="H93" s="209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3">
      <c r="A94" s="6"/>
      <c r="B94" s="6"/>
      <c r="C94" s="6"/>
      <c r="D94" s="6"/>
      <c r="E94" s="241"/>
      <c r="F94" s="241"/>
      <c r="G94" s="32"/>
      <c r="H94" s="209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3">
      <c r="A95" s="6"/>
      <c r="B95" s="6"/>
      <c r="C95" s="6"/>
      <c r="D95" s="6"/>
      <c r="E95" s="241"/>
      <c r="F95" s="241"/>
      <c r="G95" s="32"/>
      <c r="H95" s="209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3">
      <c r="A96" s="6"/>
      <c r="B96" s="6"/>
      <c r="C96" s="6"/>
      <c r="D96" s="6"/>
      <c r="E96" s="241"/>
      <c r="F96" s="241"/>
      <c r="G96" s="32"/>
      <c r="H96" s="209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3">
      <c r="A97" s="6"/>
      <c r="B97" s="6"/>
      <c r="C97" s="6"/>
      <c r="D97" s="6"/>
      <c r="E97" s="241"/>
      <c r="F97" s="241"/>
      <c r="G97" s="32"/>
      <c r="H97" s="209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3">
      <c r="A98" s="6"/>
      <c r="B98" s="6"/>
      <c r="C98" s="6"/>
      <c r="D98" s="6"/>
      <c r="E98" s="241"/>
      <c r="F98" s="241"/>
      <c r="G98" s="32"/>
      <c r="H98" s="209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3">
      <c r="A99" s="6"/>
      <c r="B99" s="6"/>
      <c r="C99" s="6"/>
      <c r="D99" s="6"/>
      <c r="E99" s="241"/>
      <c r="F99" s="241"/>
      <c r="G99" s="32"/>
      <c r="H99" s="209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3">
      <c r="A100" s="6"/>
      <c r="B100" s="6"/>
      <c r="C100" s="6"/>
      <c r="D100" s="6"/>
      <c r="E100" s="241"/>
      <c r="F100" s="241"/>
      <c r="G100" s="32"/>
      <c r="H100" s="209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3">
      <c r="A101" s="6"/>
      <c r="B101" s="6"/>
      <c r="C101" s="6"/>
      <c r="D101" s="6"/>
      <c r="E101" s="241"/>
      <c r="F101" s="241"/>
      <c r="G101" s="32"/>
      <c r="H101" s="209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3">
      <c r="A102" s="6"/>
      <c r="B102" s="6"/>
      <c r="C102" s="6"/>
      <c r="D102" s="6"/>
      <c r="E102" s="241"/>
      <c r="F102" s="241"/>
      <c r="G102" s="32"/>
      <c r="H102" s="209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3">
      <c r="A103" s="6"/>
      <c r="B103" s="6"/>
      <c r="C103" s="6"/>
      <c r="D103" s="6"/>
      <c r="E103" s="241"/>
      <c r="F103" s="241"/>
      <c r="G103" s="32"/>
      <c r="H103" s="209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3">
      <c r="A104" s="6"/>
      <c r="B104" s="6"/>
      <c r="C104" s="6"/>
      <c r="D104" s="6"/>
      <c r="E104" s="241"/>
      <c r="F104" s="241"/>
      <c r="G104" s="32"/>
      <c r="H104" s="209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3">
      <c r="A105" s="6"/>
      <c r="B105" s="6"/>
      <c r="C105" s="6"/>
      <c r="D105" s="6"/>
      <c r="E105" s="241"/>
      <c r="F105" s="241"/>
      <c r="G105" s="32"/>
      <c r="H105" s="209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3">
      <c r="A106" s="6"/>
      <c r="B106" s="6"/>
      <c r="C106" s="6"/>
      <c r="D106" s="6"/>
      <c r="E106" s="241"/>
      <c r="F106" s="241"/>
      <c r="G106" s="32"/>
      <c r="H106" s="209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3">
      <c r="A107" s="6"/>
      <c r="B107" s="6"/>
      <c r="C107" s="6"/>
      <c r="D107" s="6"/>
      <c r="E107" s="241"/>
      <c r="F107" s="241"/>
      <c r="G107" s="32"/>
      <c r="H107" s="209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3">
      <c r="A108" s="6"/>
      <c r="B108" s="6"/>
      <c r="C108" s="6"/>
      <c r="D108" s="6"/>
      <c r="E108" s="241"/>
      <c r="F108" s="241"/>
      <c r="G108" s="32"/>
      <c r="H108" s="209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3">
      <c r="A109" s="6"/>
      <c r="B109" s="6"/>
      <c r="C109" s="6"/>
      <c r="D109" s="6"/>
      <c r="E109" s="241"/>
      <c r="F109" s="241"/>
      <c r="G109" s="32"/>
      <c r="H109" s="209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3">
      <c r="A110" s="6"/>
      <c r="B110" s="6"/>
      <c r="C110" s="6"/>
      <c r="D110" s="6"/>
      <c r="E110" s="241"/>
      <c r="F110" s="241"/>
      <c r="G110" s="32"/>
      <c r="H110" s="209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3">
      <c r="A111" s="6"/>
      <c r="B111" s="6"/>
      <c r="C111" s="6"/>
      <c r="D111" s="6"/>
      <c r="E111" s="241"/>
      <c r="F111" s="241"/>
      <c r="G111" s="32"/>
      <c r="H111" s="209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3">
      <c r="A112" s="6"/>
      <c r="B112" s="6"/>
      <c r="C112" s="6"/>
      <c r="D112" s="6"/>
      <c r="E112" s="241"/>
      <c r="F112" s="241"/>
      <c r="G112" s="32"/>
      <c r="H112" s="209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3">
      <c r="A113" s="6"/>
      <c r="B113" s="6"/>
      <c r="C113" s="6"/>
      <c r="D113" s="6"/>
      <c r="E113" s="241"/>
      <c r="F113" s="241"/>
      <c r="G113" s="32"/>
      <c r="H113" s="209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3">
      <c r="A114" s="6"/>
      <c r="B114" s="6"/>
      <c r="C114" s="6"/>
      <c r="D114" s="6"/>
      <c r="E114" s="241"/>
      <c r="F114" s="241"/>
      <c r="G114" s="32"/>
      <c r="H114" s="209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3">
      <c r="A115" s="6"/>
      <c r="B115" s="6"/>
      <c r="C115" s="6"/>
      <c r="D115" s="6"/>
      <c r="E115" s="241"/>
      <c r="F115" s="241"/>
      <c r="G115" s="32"/>
      <c r="H115" s="209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3">
      <c r="A116" s="6"/>
      <c r="B116" s="6"/>
      <c r="C116" s="6"/>
      <c r="D116" s="6"/>
      <c r="E116" s="241"/>
      <c r="F116" s="241"/>
      <c r="G116" s="32"/>
      <c r="H116" s="209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3">
      <c r="A117" s="6"/>
      <c r="B117" s="6"/>
      <c r="C117" s="6"/>
      <c r="D117" s="6"/>
      <c r="E117" s="241"/>
      <c r="F117" s="241"/>
      <c r="G117" s="32"/>
      <c r="H117" s="209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3">
      <c r="A118" s="6"/>
      <c r="B118" s="6"/>
      <c r="C118" s="6"/>
      <c r="D118" s="6"/>
      <c r="E118" s="241"/>
      <c r="F118" s="241"/>
      <c r="G118" s="32"/>
      <c r="H118" s="209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3">
      <c r="A119" s="6"/>
      <c r="B119" s="6"/>
      <c r="C119" s="6"/>
      <c r="D119" s="6"/>
      <c r="E119" s="241"/>
      <c r="F119" s="241"/>
      <c r="G119" s="32"/>
      <c r="H119" s="209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3">
      <c r="A120" s="6"/>
      <c r="B120" s="6"/>
      <c r="C120" s="6"/>
      <c r="D120" s="6"/>
      <c r="E120" s="241"/>
      <c r="F120" s="241"/>
      <c r="G120" s="32"/>
      <c r="H120" s="209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3">
      <c r="A121" s="6"/>
      <c r="B121" s="6"/>
      <c r="C121" s="6"/>
      <c r="D121" s="6"/>
      <c r="E121" s="241"/>
      <c r="F121" s="241"/>
      <c r="G121" s="32"/>
      <c r="H121" s="209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3">
      <c r="A122" s="6"/>
      <c r="B122" s="6"/>
      <c r="C122" s="6"/>
      <c r="D122" s="6"/>
      <c r="E122" s="241"/>
      <c r="F122" s="241"/>
      <c r="G122" s="32"/>
      <c r="H122" s="209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3">
      <c r="A123" s="6"/>
      <c r="B123" s="6"/>
      <c r="C123" s="6"/>
      <c r="D123" s="6"/>
      <c r="E123" s="241"/>
      <c r="F123" s="241"/>
      <c r="G123" s="32"/>
      <c r="H123" s="209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3">
      <c r="A124" s="6"/>
      <c r="B124" s="6"/>
      <c r="C124" s="6"/>
      <c r="D124" s="6"/>
      <c r="E124" s="241"/>
      <c r="F124" s="241"/>
      <c r="G124" s="32"/>
      <c r="H124" s="209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3">
      <c r="A125" s="6"/>
      <c r="B125" s="6"/>
      <c r="C125" s="6"/>
      <c r="D125" s="6"/>
      <c r="E125" s="241"/>
      <c r="F125" s="241"/>
      <c r="G125" s="32"/>
      <c r="H125" s="209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3">
      <c r="A126" s="6"/>
      <c r="B126" s="6"/>
      <c r="C126" s="6"/>
      <c r="D126" s="6"/>
      <c r="E126" s="241"/>
      <c r="F126" s="241"/>
      <c r="G126" s="32"/>
      <c r="H126" s="209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3">
      <c r="A127" s="6"/>
      <c r="B127" s="6"/>
      <c r="C127" s="6"/>
      <c r="D127" s="6"/>
      <c r="E127" s="241"/>
      <c r="F127" s="241"/>
      <c r="G127" s="32"/>
      <c r="H127" s="209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3">
      <c r="A128" s="6"/>
      <c r="B128" s="6"/>
      <c r="C128" s="6"/>
      <c r="D128" s="6"/>
      <c r="E128" s="241"/>
      <c r="F128" s="241"/>
      <c r="G128" s="32"/>
      <c r="H128" s="209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3">
      <c r="A129" s="6"/>
      <c r="B129" s="6"/>
      <c r="C129" s="6"/>
      <c r="D129" s="6"/>
      <c r="E129" s="241"/>
      <c r="F129" s="241"/>
      <c r="G129" s="32"/>
      <c r="H129" s="209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3">
      <c r="A130" s="6"/>
      <c r="B130" s="6"/>
      <c r="C130" s="6"/>
      <c r="D130" s="6"/>
      <c r="E130" s="241"/>
      <c r="F130" s="241"/>
      <c r="G130" s="32"/>
      <c r="H130" s="209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3">
      <c r="A131" s="6"/>
      <c r="B131" s="6"/>
      <c r="C131" s="6"/>
      <c r="D131" s="6"/>
      <c r="E131" s="241"/>
      <c r="F131" s="241"/>
      <c r="G131" s="32"/>
      <c r="H131" s="209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3">
      <c r="A132" s="6"/>
      <c r="B132" s="6"/>
      <c r="C132" s="6"/>
      <c r="D132" s="6"/>
      <c r="E132" s="241"/>
      <c r="F132" s="241"/>
      <c r="G132" s="32"/>
      <c r="H132" s="209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3">
      <c r="A133" s="6"/>
      <c r="B133" s="6"/>
      <c r="C133" s="6"/>
      <c r="D133" s="6"/>
      <c r="E133" s="241"/>
      <c r="F133" s="241"/>
      <c r="G133" s="32"/>
      <c r="H133" s="209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3">
      <c r="A134" s="6"/>
      <c r="B134" s="6"/>
      <c r="C134" s="6"/>
      <c r="D134" s="6"/>
      <c r="E134" s="241"/>
      <c r="F134" s="241"/>
      <c r="G134" s="32"/>
      <c r="H134" s="209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3">
      <c r="A135" s="6"/>
      <c r="B135" s="6"/>
      <c r="C135" s="6"/>
      <c r="D135" s="6"/>
      <c r="E135" s="241"/>
      <c r="F135" s="241"/>
      <c r="G135" s="32"/>
      <c r="H135" s="209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3">
      <c r="A136" s="6"/>
      <c r="B136" s="6"/>
      <c r="C136" s="6"/>
      <c r="D136" s="6"/>
      <c r="E136" s="241"/>
      <c r="F136" s="241"/>
      <c r="G136" s="32"/>
      <c r="H136" s="209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3">
      <c r="A137" s="6"/>
      <c r="B137" s="6"/>
      <c r="C137" s="6"/>
      <c r="D137" s="6"/>
      <c r="E137" s="241"/>
      <c r="F137" s="241"/>
      <c r="G137" s="32"/>
      <c r="H137" s="209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3">
      <c r="A138" s="6"/>
      <c r="B138" s="6"/>
      <c r="C138" s="6"/>
      <c r="D138" s="6"/>
      <c r="E138" s="241"/>
      <c r="F138" s="241"/>
      <c r="G138" s="32"/>
      <c r="H138" s="209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3">
      <c r="A139" s="6"/>
      <c r="B139" s="6"/>
      <c r="C139" s="6"/>
      <c r="D139" s="6"/>
      <c r="E139" s="241"/>
      <c r="F139" s="241"/>
      <c r="G139" s="32"/>
      <c r="H139" s="209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3">
      <c r="A140" s="6"/>
      <c r="B140" s="6"/>
      <c r="C140" s="6"/>
      <c r="D140" s="6"/>
      <c r="E140" s="241"/>
      <c r="F140" s="241"/>
      <c r="G140" s="32"/>
      <c r="H140" s="209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3">
      <c r="A141" s="6"/>
      <c r="B141" s="6"/>
      <c r="C141" s="6"/>
      <c r="D141" s="6"/>
      <c r="E141" s="241"/>
      <c r="F141" s="241"/>
      <c r="G141" s="32"/>
      <c r="H141" s="209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3">
      <c r="A142" s="6"/>
      <c r="B142" s="6"/>
      <c r="C142" s="6"/>
      <c r="D142" s="6"/>
      <c r="E142" s="241"/>
      <c r="F142" s="241"/>
      <c r="G142" s="32"/>
      <c r="H142" s="209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3">
      <c r="A143" s="6"/>
      <c r="B143" s="6"/>
      <c r="C143" s="6"/>
      <c r="D143" s="6"/>
      <c r="E143" s="241"/>
      <c r="F143" s="241"/>
      <c r="G143" s="32"/>
      <c r="H143" s="209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3">
      <c r="A144" s="6"/>
      <c r="B144" s="6"/>
      <c r="C144" s="6"/>
      <c r="D144" s="6"/>
      <c r="E144" s="241"/>
      <c r="F144" s="241"/>
      <c r="G144" s="32"/>
      <c r="H144" s="209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3">
      <c r="A145" s="6"/>
      <c r="B145" s="6"/>
      <c r="C145" s="6"/>
      <c r="D145" s="6"/>
      <c r="E145" s="241"/>
      <c r="F145" s="241"/>
      <c r="G145" s="32"/>
      <c r="H145" s="209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3">
      <c r="A146" s="6"/>
      <c r="B146" s="6"/>
      <c r="C146" s="6"/>
      <c r="D146" s="6"/>
      <c r="E146" s="241"/>
      <c r="F146" s="241"/>
      <c r="G146" s="32"/>
      <c r="H146" s="209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3">
      <c r="A147" s="6"/>
      <c r="B147" s="6"/>
      <c r="C147" s="6"/>
      <c r="D147" s="6"/>
      <c r="E147" s="241"/>
      <c r="F147" s="241"/>
      <c r="G147" s="32"/>
      <c r="H147" s="209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3">
      <c r="A148" s="6"/>
      <c r="B148" s="6"/>
      <c r="C148" s="6"/>
      <c r="D148" s="6"/>
      <c r="E148" s="241"/>
      <c r="F148" s="241"/>
      <c r="G148" s="32"/>
      <c r="H148" s="209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3">
      <c r="A149" s="6"/>
      <c r="B149" s="6"/>
      <c r="C149" s="6"/>
      <c r="D149" s="6"/>
      <c r="E149" s="241"/>
      <c r="F149" s="241"/>
      <c r="G149" s="32"/>
      <c r="H149" s="209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3">
      <c r="A150" s="6"/>
      <c r="B150" s="6"/>
      <c r="C150" s="6"/>
      <c r="D150" s="6"/>
      <c r="E150" s="241"/>
      <c r="F150" s="241"/>
      <c r="G150" s="32"/>
      <c r="H150" s="209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3">
      <c r="A151" s="6"/>
      <c r="B151" s="6"/>
      <c r="C151" s="6"/>
      <c r="D151" s="6"/>
      <c r="E151" s="241"/>
      <c r="F151" s="241"/>
      <c r="G151" s="32"/>
      <c r="H151" s="209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3">
      <c r="A152" s="6"/>
      <c r="B152" s="6"/>
      <c r="C152" s="6"/>
      <c r="D152" s="6"/>
      <c r="E152" s="241"/>
      <c r="F152" s="241"/>
      <c r="G152" s="32"/>
      <c r="H152" s="209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3">
      <c r="A153" s="6"/>
      <c r="B153" s="6"/>
      <c r="C153" s="6"/>
      <c r="D153" s="6"/>
      <c r="E153" s="241"/>
      <c r="F153" s="241"/>
      <c r="G153" s="32"/>
      <c r="H153" s="209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3">
      <c r="A154" s="6"/>
      <c r="B154" s="6"/>
      <c r="C154" s="6"/>
      <c r="D154" s="6"/>
      <c r="E154" s="241"/>
      <c r="F154" s="241"/>
      <c r="G154" s="32"/>
      <c r="H154" s="209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3">
      <c r="A155" s="6"/>
      <c r="B155" s="6"/>
      <c r="C155" s="6"/>
      <c r="D155" s="6"/>
      <c r="E155" s="241"/>
      <c r="F155" s="241"/>
      <c r="G155" s="32"/>
      <c r="H155" s="209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3">
      <c r="A156" s="6"/>
      <c r="B156" s="6"/>
      <c r="C156" s="6"/>
      <c r="D156" s="6"/>
      <c r="E156" s="241"/>
      <c r="F156" s="241"/>
      <c r="G156" s="32"/>
      <c r="H156" s="209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3">
      <c r="A157" s="6"/>
      <c r="B157" s="6"/>
      <c r="C157" s="6"/>
      <c r="D157" s="6"/>
      <c r="E157" s="241"/>
      <c r="F157" s="241"/>
      <c r="G157" s="32"/>
      <c r="H157" s="209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3">
      <c r="A158" s="6"/>
      <c r="B158" s="6"/>
      <c r="C158" s="6"/>
      <c r="D158" s="6"/>
      <c r="E158" s="241"/>
      <c r="F158" s="241"/>
      <c r="G158" s="32"/>
      <c r="H158" s="209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3">
      <c r="A159" s="6"/>
      <c r="B159" s="6"/>
      <c r="C159" s="6"/>
      <c r="D159" s="6"/>
      <c r="E159" s="241"/>
      <c r="F159" s="241"/>
      <c r="G159" s="32"/>
      <c r="H159" s="209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3">
      <c r="A160" s="6"/>
      <c r="B160" s="6"/>
      <c r="C160" s="6"/>
      <c r="D160" s="6"/>
      <c r="E160" s="241"/>
      <c r="F160" s="241"/>
      <c r="G160" s="32"/>
      <c r="H160" s="209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3">
      <c r="A161" s="6"/>
      <c r="B161" s="6"/>
      <c r="C161" s="6"/>
      <c r="D161" s="6"/>
      <c r="E161" s="241"/>
      <c r="F161" s="241"/>
      <c r="G161" s="32"/>
      <c r="H161" s="209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3">
      <c r="A162" s="6"/>
      <c r="B162" s="6"/>
      <c r="C162" s="6"/>
      <c r="D162" s="6"/>
      <c r="E162" s="241"/>
      <c r="F162" s="241"/>
      <c r="G162" s="32"/>
      <c r="H162" s="209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3">
      <c r="A163" s="6"/>
      <c r="B163" s="6"/>
      <c r="C163" s="6"/>
      <c r="D163" s="6"/>
      <c r="E163" s="241"/>
      <c r="F163" s="241"/>
      <c r="G163" s="32"/>
      <c r="H163" s="209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3">
      <c r="A164" s="6"/>
      <c r="B164" s="6"/>
      <c r="C164" s="6"/>
      <c r="D164" s="6"/>
      <c r="E164" s="241"/>
      <c r="F164" s="241"/>
      <c r="G164" s="32"/>
      <c r="H164" s="209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3">
      <c r="A165" s="6"/>
      <c r="B165" s="6"/>
      <c r="C165" s="6"/>
      <c r="D165" s="6"/>
      <c r="E165" s="241"/>
      <c r="F165" s="241"/>
      <c r="G165" s="32"/>
      <c r="H165" s="209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3">
      <c r="A166" s="6"/>
      <c r="B166" s="6"/>
      <c r="C166" s="6"/>
      <c r="D166" s="6"/>
      <c r="E166" s="241"/>
      <c r="F166" s="241"/>
      <c r="G166" s="32"/>
      <c r="H166" s="209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3">
      <c r="A167" s="6"/>
      <c r="B167" s="6"/>
      <c r="C167" s="6"/>
      <c r="D167" s="6"/>
      <c r="E167" s="241"/>
      <c r="F167" s="241"/>
      <c r="G167" s="32"/>
      <c r="H167" s="209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3">
      <c r="A168" s="6"/>
      <c r="B168" s="6"/>
      <c r="C168" s="6"/>
      <c r="D168" s="6"/>
      <c r="E168" s="241"/>
      <c r="F168" s="241"/>
      <c r="G168" s="32"/>
      <c r="H168" s="209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3">
      <c r="A169" s="6"/>
      <c r="B169" s="6"/>
      <c r="C169" s="6"/>
      <c r="D169" s="6"/>
      <c r="E169" s="241"/>
      <c r="F169" s="241"/>
      <c r="G169" s="32"/>
      <c r="H169" s="209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3">
      <c r="A170" s="6"/>
      <c r="B170" s="6"/>
      <c r="C170" s="6"/>
      <c r="D170" s="6"/>
      <c r="E170" s="241"/>
      <c r="F170" s="241"/>
      <c r="G170" s="32"/>
      <c r="H170" s="209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3">
      <c r="A171" s="6"/>
      <c r="B171" s="6"/>
      <c r="C171" s="6"/>
      <c r="D171" s="6"/>
      <c r="E171" s="241"/>
      <c r="F171" s="241"/>
      <c r="G171" s="32"/>
      <c r="H171" s="209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3">
      <c r="A172" s="6"/>
      <c r="B172" s="6"/>
      <c r="C172" s="6"/>
      <c r="D172" s="6"/>
      <c r="E172" s="241"/>
      <c r="F172" s="241"/>
      <c r="G172" s="32"/>
      <c r="H172" s="209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3">
      <c r="A173" s="6"/>
      <c r="B173" s="6"/>
      <c r="C173" s="6"/>
      <c r="D173" s="6"/>
      <c r="E173" s="241"/>
      <c r="F173" s="241"/>
      <c r="G173" s="32"/>
      <c r="H173" s="209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3">
      <c r="A174" s="6"/>
      <c r="B174" s="6"/>
      <c r="C174" s="6"/>
      <c r="D174" s="6"/>
      <c r="E174" s="241"/>
      <c r="F174" s="241"/>
      <c r="G174" s="32"/>
      <c r="H174" s="209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3">
      <c r="A175" s="6"/>
      <c r="B175" s="6"/>
      <c r="C175" s="6"/>
      <c r="D175" s="6"/>
      <c r="E175" s="241"/>
      <c r="F175" s="241"/>
      <c r="G175" s="32"/>
      <c r="H175" s="209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3">
      <c r="A176" s="6"/>
      <c r="B176" s="6"/>
      <c r="C176" s="6"/>
      <c r="D176" s="6"/>
      <c r="E176" s="241"/>
      <c r="F176" s="241"/>
      <c r="G176" s="32"/>
      <c r="H176" s="209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3">
      <c r="A177" s="6"/>
      <c r="B177" s="6"/>
      <c r="C177" s="6"/>
      <c r="D177" s="6"/>
      <c r="E177" s="241"/>
      <c r="F177" s="241"/>
      <c r="G177" s="32"/>
      <c r="H177" s="209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3">
      <c r="A178" s="6"/>
      <c r="B178" s="6"/>
      <c r="C178" s="6"/>
      <c r="D178" s="6"/>
      <c r="E178" s="241"/>
      <c r="F178" s="241"/>
      <c r="G178" s="32"/>
      <c r="H178" s="209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3">
      <c r="A179" s="6"/>
      <c r="B179" s="6"/>
      <c r="C179" s="6"/>
      <c r="D179" s="6"/>
      <c r="E179" s="241"/>
      <c r="F179" s="241"/>
      <c r="G179" s="32"/>
      <c r="H179" s="209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3">
      <c r="A180" s="6"/>
      <c r="B180" s="6"/>
      <c r="C180" s="6"/>
      <c r="D180" s="6"/>
      <c r="E180" s="241"/>
      <c r="F180" s="241"/>
      <c r="G180" s="32"/>
      <c r="H180" s="32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3">
      <c r="A181" s="6"/>
      <c r="B181" s="6"/>
      <c r="C181" s="6"/>
      <c r="D181" s="6"/>
      <c r="E181" s="241"/>
      <c r="F181" s="241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3">
      <c r="A182" s="6"/>
      <c r="B182" s="6"/>
      <c r="C182" s="6"/>
      <c r="D182" s="6"/>
      <c r="E182" s="241"/>
      <c r="F182" s="241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3">
      <c r="A183" s="6"/>
      <c r="B183" s="6"/>
      <c r="C183" s="6"/>
      <c r="D183" s="6"/>
      <c r="E183" s="241"/>
      <c r="F183" s="241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3">
      <c r="A184" s="6"/>
      <c r="B184" s="6"/>
      <c r="C184" s="6"/>
      <c r="D184" s="6"/>
      <c r="E184" s="241"/>
      <c r="F184" s="241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3">
      <c r="A185" s="6"/>
      <c r="B185" s="6"/>
      <c r="C185" s="6"/>
      <c r="D185" s="6"/>
      <c r="E185" s="241"/>
      <c r="F185" s="241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3">
      <c r="A186" s="6"/>
      <c r="B186" s="6"/>
      <c r="C186" s="6"/>
      <c r="D186" s="6"/>
      <c r="E186" s="241"/>
      <c r="F186" s="241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3">
      <c r="A187" s="6"/>
      <c r="B187" s="6"/>
      <c r="C187" s="6"/>
      <c r="D187" s="6"/>
      <c r="E187" s="241"/>
      <c r="F187" s="241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3">
      <c r="A188" s="6"/>
      <c r="B188" s="6"/>
      <c r="C188" s="6"/>
      <c r="D188" s="6"/>
      <c r="E188" s="241"/>
      <c r="F188" s="241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3">
      <c r="A189" s="6"/>
      <c r="B189" s="6"/>
      <c r="C189" s="6"/>
      <c r="D189" s="6"/>
      <c r="E189" s="241"/>
      <c r="F189" s="241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3">
      <c r="A190" s="6"/>
      <c r="B190" s="6"/>
      <c r="C190" s="6"/>
      <c r="D190" s="6"/>
      <c r="E190" s="241"/>
      <c r="F190" s="241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3">
      <c r="A191" s="6"/>
      <c r="B191" s="6"/>
      <c r="C191" s="6"/>
      <c r="D191" s="6"/>
      <c r="E191" s="241"/>
      <c r="F191" s="241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3">
      <c r="A192" s="6"/>
      <c r="B192" s="6"/>
      <c r="C192" s="6"/>
      <c r="D192" s="6"/>
      <c r="E192" s="241"/>
      <c r="F192" s="241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3">
      <c r="A193" s="6"/>
      <c r="B193" s="6"/>
      <c r="C193" s="6"/>
      <c r="D193" s="6"/>
      <c r="E193" s="241"/>
      <c r="F193" s="241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3">
      <c r="A194" s="6"/>
      <c r="B194" s="6"/>
      <c r="C194" s="6"/>
      <c r="D194" s="6"/>
      <c r="E194" s="241"/>
      <c r="F194" s="241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3">
      <c r="A195" s="6"/>
      <c r="B195" s="6"/>
      <c r="C195" s="6"/>
      <c r="D195" s="6"/>
      <c r="E195" s="241"/>
      <c r="F195" s="241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3">
      <c r="A196" s="6"/>
      <c r="B196" s="6"/>
      <c r="C196" s="6"/>
      <c r="D196" s="6"/>
      <c r="E196" s="241"/>
      <c r="F196" s="241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3">
      <c r="A197" s="6"/>
      <c r="B197" s="6"/>
      <c r="C197" s="6"/>
      <c r="D197" s="6"/>
      <c r="E197" s="241"/>
      <c r="F197" s="241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3">
      <c r="A198" s="6"/>
      <c r="B198" s="6"/>
      <c r="C198" s="6"/>
      <c r="D198" s="6"/>
      <c r="E198" s="241"/>
      <c r="F198" s="241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3">
      <c r="A199" s="6"/>
      <c r="B199" s="6"/>
      <c r="C199" s="6"/>
      <c r="D199" s="6"/>
      <c r="E199" s="241"/>
      <c r="F199" s="241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3">
      <c r="A200" s="6"/>
      <c r="B200" s="6"/>
      <c r="C200" s="6"/>
      <c r="D200" s="6"/>
      <c r="E200" s="241"/>
      <c r="F200" s="241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3">
      <c r="A201" s="6"/>
      <c r="B201" s="6"/>
      <c r="C201" s="6"/>
      <c r="D201" s="6"/>
      <c r="E201" s="241"/>
      <c r="F201" s="241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3">
      <c r="A202" s="6"/>
      <c r="B202" s="6"/>
      <c r="C202" s="6"/>
      <c r="D202" s="6"/>
      <c r="E202" s="241"/>
      <c r="F202" s="241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3">
      <c r="A203" s="6"/>
      <c r="B203" s="6"/>
      <c r="C203" s="6"/>
      <c r="D203" s="6"/>
      <c r="E203" s="241"/>
      <c r="F203" s="241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3">
      <c r="A204" s="6"/>
      <c r="B204" s="6"/>
      <c r="C204" s="6"/>
      <c r="D204" s="6"/>
      <c r="E204" s="241"/>
      <c r="F204" s="241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3">
      <c r="A205" s="6"/>
      <c r="B205" s="6"/>
      <c r="C205" s="6"/>
      <c r="D205" s="6"/>
      <c r="E205" s="241"/>
      <c r="F205" s="241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3">
      <c r="A206" s="6"/>
      <c r="B206" s="6"/>
      <c r="C206" s="6"/>
      <c r="D206" s="6"/>
      <c r="E206" s="241"/>
      <c r="F206" s="241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3">
      <c r="A207" s="6"/>
      <c r="B207" s="6"/>
      <c r="C207" s="6"/>
      <c r="D207" s="6"/>
      <c r="E207" s="241"/>
      <c r="F207" s="241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3">
      <c r="A208" s="6"/>
      <c r="B208" s="6"/>
      <c r="C208" s="6"/>
      <c r="D208" s="6"/>
      <c r="E208" s="241"/>
      <c r="F208" s="241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3">
      <c r="A209" s="6"/>
      <c r="B209" s="6"/>
      <c r="C209" s="6"/>
      <c r="D209" s="6"/>
      <c r="E209" s="241"/>
      <c r="F209" s="241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3">
      <c r="A210" s="6"/>
      <c r="B210" s="6"/>
      <c r="C210" s="6"/>
      <c r="D210" s="6"/>
      <c r="E210" s="241"/>
      <c r="F210" s="241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3">
      <c r="A211" s="6"/>
      <c r="B211" s="6"/>
      <c r="C211" s="6"/>
      <c r="D211" s="6"/>
      <c r="E211" s="241"/>
      <c r="F211" s="241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3">
      <c r="A212" s="6"/>
      <c r="B212" s="6"/>
      <c r="C212" s="6"/>
      <c r="D212" s="6"/>
      <c r="E212" s="241"/>
      <c r="F212" s="241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3">
      <c r="A213" s="6"/>
      <c r="B213" s="6"/>
      <c r="C213" s="6"/>
      <c r="D213" s="6"/>
      <c r="E213" s="241"/>
      <c r="F213" s="241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3">
      <c r="A282" s="6"/>
      <c r="B282" s="6"/>
      <c r="C282" s="6"/>
      <c r="D282" s="6"/>
      <c r="E282" s="6"/>
      <c r="F282" s="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3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3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3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3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3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3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3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3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3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3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3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3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3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3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3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3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3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3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3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3">
      <c r="A332" s="6"/>
      <c r="B332" s="6"/>
      <c r="C332" s="6"/>
      <c r="D332" s="6"/>
      <c r="E332" s="6"/>
      <c r="F332" s="6"/>
      <c r="G332" s="254"/>
      <c r="H332" s="254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3">
      <c r="A333" s="6"/>
      <c r="B333" s="6"/>
      <c r="C333" s="6"/>
      <c r="D333" s="6"/>
      <c r="E333" s="6"/>
      <c r="F333" s="6"/>
      <c r="G333" s="254"/>
      <c r="H333" s="254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3">
      <c r="A334" s="6"/>
      <c r="B334" s="6"/>
      <c r="C334" s="6"/>
      <c r="D334" s="6"/>
      <c r="E334" s="6"/>
      <c r="F334" s="6"/>
      <c r="G334" s="254"/>
      <c r="H334" s="254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3">
      <c r="A335" s="6"/>
      <c r="B335" s="6"/>
      <c r="C335" s="6"/>
      <c r="D335" s="6"/>
      <c r="E335" s="6"/>
      <c r="F335" s="6"/>
      <c r="G335" s="254"/>
      <c r="H335" s="254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3">
      <c r="A336" s="6"/>
      <c r="B336" s="6"/>
      <c r="C336" s="6"/>
      <c r="D336" s="6"/>
      <c r="E336" s="6"/>
      <c r="F336" s="6"/>
      <c r="G336" s="254"/>
      <c r="H336" s="254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3">
      <c r="A337" s="6"/>
      <c r="B337" s="6"/>
      <c r="C337" s="6"/>
      <c r="D337" s="6"/>
      <c r="E337" s="6"/>
      <c r="F337" s="6"/>
      <c r="G337" s="254"/>
      <c r="H337" s="254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3">
      <c r="A338" s="6"/>
      <c r="B338" s="6"/>
      <c r="C338" s="6"/>
      <c r="D338" s="6"/>
      <c r="E338" s="6"/>
      <c r="F338" s="6"/>
      <c r="G338" s="254"/>
      <c r="H338" s="254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3">
      <c r="A339" s="6"/>
      <c r="B339" s="6"/>
      <c r="C339" s="6"/>
      <c r="D339" s="6"/>
      <c r="E339" s="6"/>
      <c r="F339" s="6"/>
      <c r="G339" s="254"/>
      <c r="H339" s="254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3">
      <c r="A340" s="6"/>
      <c r="B340" s="6"/>
      <c r="C340" s="6"/>
      <c r="D340" s="6"/>
      <c r="E340" s="6"/>
      <c r="F340" s="6"/>
      <c r="G340" s="254"/>
      <c r="H340" s="254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3">
      <c r="A341" s="6"/>
      <c r="B341" s="6"/>
      <c r="C341" s="6"/>
      <c r="D341" s="6"/>
      <c r="E341" s="6"/>
      <c r="F341" s="6"/>
      <c r="G341" s="254"/>
      <c r="H341" s="254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3">
      <c r="A342" s="6"/>
      <c r="B342" s="6"/>
      <c r="C342" s="6"/>
      <c r="D342" s="6"/>
      <c r="E342" s="6"/>
      <c r="F342" s="6"/>
      <c r="G342" s="254"/>
      <c r="H342" s="254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3">
      <c r="A343" s="6"/>
      <c r="B343" s="6"/>
      <c r="C343" s="6"/>
      <c r="D343" s="6"/>
      <c r="E343" s="6"/>
      <c r="F343" s="6"/>
      <c r="G343" s="254"/>
      <c r="H343" s="254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3">
      <c r="A344" s="6"/>
      <c r="B344" s="6"/>
      <c r="C344" s="6"/>
      <c r="D344" s="6"/>
      <c r="E344" s="6"/>
      <c r="F344" s="6"/>
      <c r="G344" s="254"/>
      <c r="H344" s="254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3">
      <c r="A345" s="6"/>
      <c r="B345" s="6"/>
      <c r="C345" s="6"/>
      <c r="D345" s="6"/>
      <c r="E345" s="6"/>
      <c r="F345" s="6"/>
      <c r="G345" s="254"/>
      <c r="H345" s="254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3">
      <c r="A346" s="6"/>
      <c r="B346" s="6"/>
      <c r="C346" s="6"/>
      <c r="D346" s="6"/>
      <c r="E346" s="6"/>
      <c r="F346" s="6"/>
      <c r="G346" s="254"/>
      <c r="H346" s="254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3">
      <c r="A347" s="6"/>
      <c r="B347" s="6"/>
      <c r="C347" s="6"/>
      <c r="D347" s="6"/>
      <c r="E347" s="6"/>
      <c r="F347" s="6"/>
      <c r="G347" s="254"/>
      <c r="H347" s="254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3">
      <c r="A348" s="6"/>
      <c r="B348" s="6"/>
      <c r="C348" s="6"/>
      <c r="D348" s="6"/>
      <c r="E348" s="6"/>
      <c r="F348" s="6"/>
      <c r="G348" s="254"/>
      <c r="H348" s="254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3">
      <c r="A349" s="6"/>
      <c r="B349" s="6"/>
      <c r="C349" s="6"/>
      <c r="D349" s="6"/>
      <c r="E349" s="6"/>
      <c r="F349" s="6"/>
      <c r="G349" s="254"/>
      <c r="H349" s="254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3">
      <c r="A350" s="6"/>
      <c r="B350" s="6"/>
      <c r="C350" s="6"/>
      <c r="D350" s="6"/>
      <c r="E350" s="6"/>
      <c r="F350" s="6"/>
      <c r="G350" s="254"/>
      <c r="H350" s="254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3">
      <c r="A351" s="6"/>
      <c r="B351" s="6"/>
      <c r="C351" s="6"/>
      <c r="D351" s="6"/>
      <c r="E351" s="6"/>
      <c r="F351" s="6"/>
      <c r="G351" s="254"/>
      <c r="H351" s="254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3">
      <c r="A352" s="6"/>
      <c r="B352" s="6"/>
      <c r="C352" s="6"/>
      <c r="D352" s="6"/>
      <c r="E352" s="6"/>
      <c r="F352" s="6"/>
      <c r="G352" s="254"/>
      <c r="H352" s="254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3">
      <c r="A353" s="6"/>
      <c r="B353" s="6"/>
      <c r="C353" s="6"/>
      <c r="D353" s="6"/>
      <c r="E353" s="6"/>
      <c r="F353" s="6"/>
      <c r="G353" s="254"/>
      <c r="H353" s="254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3">
      <c r="A354" s="6"/>
      <c r="B354" s="6"/>
      <c r="C354" s="6"/>
      <c r="D354" s="6"/>
      <c r="E354" s="6"/>
      <c r="F354" s="6"/>
      <c r="G354" s="254"/>
      <c r="H354" s="254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3">
      <c r="A355" s="6"/>
      <c r="B355" s="6"/>
      <c r="C355" s="6"/>
      <c r="D355" s="6"/>
      <c r="E355" s="6"/>
      <c r="F355" s="6"/>
      <c r="G355" s="254"/>
      <c r="H355" s="254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3">
      <c r="A356" s="6"/>
      <c r="B356" s="6"/>
      <c r="C356" s="6"/>
      <c r="D356" s="6"/>
      <c r="E356" s="6"/>
      <c r="F356" s="6"/>
      <c r="G356" s="254"/>
      <c r="H356" s="254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3">
      <c r="A357" s="6"/>
      <c r="B357" s="6"/>
      <c r="C357" s="6"/>
      <c r="D357" s="6"/>
      <c r="E357" s="6"/>
      <c r="F357" s="6"/>
      <c r="G357" s="254"/>
      <c r="H357" s="254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3">
      <c r="A358" s="6"/>
      <c r="B358" s="6"/>
      <c r="C358" s="6"/>
      <c r="D358" s="6"/>
      <c r="E358" s="6"/>
      <c r="F358" s="6"/>
      <c r="G358" s="254"/>
      <c r="H358" s="254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3">
      <c r="A359" s="6"/>
      <c r="B359" s="6"/>
      <c r="C359" s="6"/>
      <c r="D359" s="6"/>
      <c r="E359" s="6"/>
      <c r="F359" s="6"/>
      <c r="G359" s="254"/>
      <c r="H359" s="254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3">
      <c r="A360" s="6"/>
      <c r="B360" s="6"/>
      <c r="C360" s="6"/>
      <c r="D360" s="6"/>
      <c r="E360" s="6"/>
      <c r="F360" s="6"/>
      <c r="G360" s="254"/>
      <c r="H360" s="254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3">
      <c r="A361" s="6"/>
      <c r="B361" s="6"/>
      <c r="C361" s="6"/>
      <c r="D361" s="6"/>
      <c r="E361" s="6"/>
      <c r="F361" s="6"/>
      <c r="G361" s="254"/>
      <c r="H361" s="254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3">
      <c r="A362" s="6"/>
      <c r="B362" s="6"/>
      <c r="C362" s="6"/>
      <c r="D362" s="6"/>
      <c r="E362" s="6"/>
      <c r="F362" s="6"/>
      <c r="G362" s="254"/>
      <c r="H362" s="254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3">
      <c r="A363" s="6"/>
      <c r="B363" s="6"/>
      <c r="C363" s="6"/>
      <c r="D363" s="6"/>
      <c r="E363" s="6"/>
      <c r="F363" s="6"/>
      <c r="G363" s="254"/>
      <c r="H363" s="254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3">
      <c r="A364" s="6"/>
      <c r="B364" s="6"/>
      <c r="C364" s="6"/>
      <c r="D364" s="6"/>
      <c r="E364" s="6"/>
      <c r="F364" s="6"/>
      <c r="G364" s="254"/>
      <c r="H364" s="254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3">
      <c r="A365" s="6"/>
      <c r="B365" s="6"/>
      <c r="C365" s="6"/>
      <c r="D365" s="6"/>
      <c r="E365" s="6"/>
      <c r="F365" s="6"/>
      <c r="G365" s="254"/>
      <c r="H365" s="254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  <c r="L382" s="6"/>
      <c r="M382" s="6"/>
      <c r="N382" s="6"/>
      <c r="O382" s="6"/>
      <c r="P382" s="6"/>
      <c r="Q382" s="6"/>
      <c r="R382" s="6"/>
    </row>
  </sheetData>
  <mergeCells count="365">
    <mergeCell ref="G378:H378"/>
    <mergeCell ref="G379:H379"/>
    <mergeCell ref="G380:H380"/>
    <mergeCell ref="G381:H381"/>
    <mergeCell ref="G382:H382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E280:F280"/>
    <mergeCell ref="E281:F281"/>
    <mergeCell ref="G332:H332"/>
    <mergeCell ref="G333:H333"/>
    <mergeCell ref="G334:H334"/>
    <mergeCell ref="G335:H33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B53:D53"/>
    <mergeCell ref="E53:F53"/>
    <mergeCell ref="E54:F54"/>
    <mergeCell ref="E55:F55"/>
    <mergeCell ref="E56:F56"/>
    <mergeCell ref="E57:F57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44:D44"/>
    <mergeCell ref="E44:F44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3:D33"/>
    <mergeCell ref="E33:F33"/>
    <mergeCell ref="B34:G34"/>
    <mergeCell ref="B35:G35"/>
    <mergeCell ref="B36:G36"/>
    <mergeCell ref="B37:G37"/>
    <mergeCell ref="E29:F29"/>
    <mergeCell ref="E30:F30"/>
    <mergeCell ref="B31:D31"/>
    <mergeCell ref="E31:F31"/>
    <mergeCell ref="B32:D32"/>
    <mergeCell ref="E32:F32"/>
    <mergeCell ref="B25:D25"/>
    <mergeCell ref="E25:F25"/>
    <mergeCell ref="G25:H25"/>
    <mergeCell ref="E26:F26"/>
    <mergeCell ref="E27:F27"/>
    <mergeCell ref="E28:F28"/>
    <mergeCell ref="E22:F22"/>
    <mergeCell ref="G22:H22"/>
    <mergeCell ref="E23:F23"/>
    <mergeCell ref="G23:H23"/>
    <mergeCell ref="B24:D24"/>
    <mergeCell ref="E24:F24"/>
    <mergeCell ref="E19:F19"/>
    <mergeCell ref="E20:F20"/>
    <mergeCell ref="E21:F21"/>
    <mergeCell ref="G21:H21"/>
    <mergeCell ref="E12:F12"/>
    <mergeCell ref="G12:H12"/>
    <mergeCell ref="E13:F13"/>
    <mergeCell ref="G13:H13"/>
    <mergeCell ref="B14:G14"/>
    <mergeCell ref="C17:D17"/>
    <mergeCell ref="B11:D11"/>
    <mergeCell ref="E6:F6"/>
    <mergeCell ref="G6:H6"/>
    <mergeCell ref="E7:F7"/>
    <mergeCell ref="G7:H7"/>
    <mergeCell ref="E8:F8"/>
    <mergeCell ref="G8:H8"/>
    <mergeCell ref="B18:D18"/>
    <mergeCell ref="E18:F18"/>
    <mergeCell ref="B2:I2"/>
    <mergeCell ref="B3:D3"/>
    <mergeCell ref="E4:F4"/>
    <mergeCell ref="G4:H4"/>
    <mergeCell ref="E5:F5"/>
    <mergeCell ref="G5:H5"/>
    <mergeCell ref="E9:F9"/>
    <mergeCell ref="G9:H9"/>
    <mergeCell ref="B10:D10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2"/>
  <sheetViews>
    <sheetView showGridLines="0" topLeftCell="A37" zoomScaleNormal="100" zoomScaleSheetLayoutView="100" workbookViewId="0">
      <selection activeCell="H50" sqref="H50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61" t="s">
        <v>348</v>
      </c>
      <c r="C2" s="261"/>
      <c r="D2" s="261"/>
      <c r="E2" s="261"/>
      <c r="F2" s="261"/>
      <c r="G2" s="261"/>
      <c r="H2" s="261"/>
      <c r="I2" s="261"/>
      <c r="J2"/>
      <c r="K2" s="9"/>
      <c r="L2" s="9"/>
      <c r="N2" s="9"/>
      <c r="O2" s="9"/>
    </row>
    <row r="3" spans="2:19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280" t="s">
        <v>49</v>
      </c>
      <c r="C4" s="280"/>
      <c r="D4" s="280"/>
      <c r="E4" s="35">
        <v>0.95833333333333337</v>
      </c>
      <c r="F4" s="281" t="s">
        <v>73</v>
      </c>
      <c r="G4" s="282"/>
      <c r="H4" s="36">
        <v>0.61458333333333337</v>
      </c>
      <c r="I4" s="37">
        <f ca="1">NOW()</f>
        <v>42868.620809837965</v>
      </c>
      <c r="J4"/>
    </row>
    <row r="5" spans="2:19" x14ac:dyDescent="0.3">
      <c r="B5" s="288" t="s">
        <v>349</v>
      </c>
      <c r="C5" s="288"/>
      <c r="D5" s="288"/>
      <c r="E5" s="267" t="s">
        <v>52</v>
      </c>
      <c r="F5" s="267"/>
      <c r="G5" s="267" t="s">
        <v>50</v>
      </c>
      <c r="H5" s="267"/>
      <c r="I5" s="50">
        <v>100</v>
      </c>
      <c r="J5"/>
      <c r="K5" s="197" t="s">
        <v>309</v>
      </c>
      <c r="M5" s="10"/>
      <c r="N5" s="197"/>
      <c r="O5" s="197"/>
      <c r="P5" s="197"/>
      <c r="Q5" s="197"/>
      <c r="R5" s="197"/>
      <c r="S5" s="197"/>
    </row>
    <row r="6" spans="2:19" ht="6.75" customHeight="1" x14ac:dyDescent="0.3">
      <c r="B6" s="199"/>
      <c r="C6" s="199"/>
      <c r="D6" s="199"/>
      <c r="E6" s="194"/>
      <c r="F6" s="194"/>
      <c r="G6" s="194"/>
      <c r="H6" s="194"/>
      <c r="I6" s="51"/>
      <c r="J6"/>
      <c r="K6" s="197"/>
      <c r="M6" s="10"/>
      <c r="N6" s="197"/>
      <c r="O6" s="197"/>
      <c r="P6" s="197"/>
      <c r="Q6" s="197"/>
      <c r="R6" s="197"/>
      <c r="S6" s="197"/>
    </row>
    <row r="7" spans="2:19" ht="14.25" customHeight="1" x14ac:dyDescent="0.3">
      <c r="B7" s="52" t="s">
        <v>350</v>
      </c>
      <c r="C7" s="52"/>
      <c r="D7" s="52"/>
      <c r="E7" s="249">
        <v>3990000</v>
      </c>
      <c r="F7" s="249"/>
      <c r="G7" s="255">
        <v>1</v>
      </c>
      <c r="H7" s="255"/>
      <c r="I7" s="53">
        <f>E7*G7</f>
        <v>3990000</v>
      </c>
      <c r="K7" s="53">
        <v>3490000</v>
      </c>
      <c r="M7" s="12"/>
      <c r="N7" s="197"/>
      <c r="O7" s="197"/>
      <c r="P7" s="197"/>
      <c r="Q7" s="197"/>
      <c r="R7" s="197"/>
      <c r="S7" s="197"/>
    </row>
    <row r="8" spans="2:19" ht="14.25" customHeight="1" x14ac:dyDescent="0.3">
      <c r="B8" s="54" t="s">
        <v>365</v>
      </c>
      <c r="C8" s="54"/>
      <c r="D8" s="54"/>
      <c r="E8" s="255" t="s">
        <v>51</v>
      </c>
      <c r="F8" s="255"/>
      <c r="G8" s="255" t="s">
        <v>51</v>
      </c>
      <c r="H8" s="255"/>
      <c r="I8" s="192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111</v>
      </c>
      <c r="C9" s="14"/>
      <c r="D9" s="14"/>
      <c r="E9" s="249">
        <v>5800</v>
      </c>
      <c r="F9" s="249"/>
      <c r="G9" s="255">
        <f>I5</f>
        <v>100</v>
      </c>
      <c r="H9" s="255"/>
      <c r="I9" s="190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276</v>
      </c>
      <c r="C10" s="14"/>
      <c r="D10" s="14"/>
      <c r="E10" s="249">
        <v>3400</v>
      </c>
      <c r="F10" s="249"/>
      <c r="G10" s="255">
        <f>+I5</f>
        <v>100</v>
      </c>
      <c r="H10" s="255"/>
      <c r="I10" s="108" t="s">
        <v>301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14" t="s">
        <v>277</v>
      </c>
      <c r="C11" s="14"/>
      <c r="D11" s="14"/>
      <c r="E11" s="249">
        <v>5800</v>
      </c>
      <c r="F11" s="249"/>
      <c r="G11" s="255">
        <f>+I5</f>
        <v>100</v>
      </c>
      <c r="H11" s="255"/>
      <c r="I11" s="190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3">
      <c r="B12" s="52" t="s">
        <v>112</v>
      </c>
      <c r="C12" s="52"/>
      <c r="D12" s="52"/>
      <c r="E12" s="249">
        <v>43900</v>
      </c>
      <c r="F12" s="249"/>
      <c r="G12" s="255">
        <f>I5-G13</f>
        <v>100</v>
      </c>
      <c r="H12" s="255"/>
      <c r="I12" s="190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3">
      <c r="B13" s="52" t="s">
        <v>71</v>
      </c>
      <c r="C13" s="52"/>
      <c r="D13" s="52"/>
      <c r="E13" s="249">
        <v>22000</v>
      </c>
      <c r="F13" s="249"/>
      <c r="G13" s="255"/>
      <c r="H13" s="255"/>
      <c r="I13" s="53"/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49"/>
      <c r="F14" s="249"/>
      <c r="G14" s="255"/>
      <c r="H14" s="255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3">
      <c r="B15" s="259" t="s">
        <v>283</v>
      </c>
      <c r="C15" s="259"/>
      <c r="D15" s="259"/>
      <c r="E15" s="249"/>
      <c r="F15" s="249"/>
      <c r="G15" s="255"/>
      <c r="H15" s="255"/>
      <c r="I15" s="53"/>
      <c r="M15" s="15"/>
      <c r="N15" s="32"/>
      <c r="O15" s="32"/>
      <c r="P15" s="32"/>
      <c r="Q15" s="32"/>
      <c r="R15" s="32"/>
      <c r="S15" s="32"/>
    </row>
    <row r="16" spans="2:19" x14ac:dyDescent="0.3">
      <c r="B16" s="41" t="s">
        <v>293</v>
      </c>
      <c r="C16" s="41"/>
      <c r="D16" s="41"/>
      <c r="E16" s="246">
        <v>52400</v>
      </c>
      <c r="F16" s="246"/>
      <c r="G16" s="258">
        <f>ROUNDUP(((G12*1)/10),0)</f>
        <v>10</v>
      </c>
      <c r="H16" s="258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3">
      <c r="B17" s="41" t="s">
        <v>351</v>
      </c>
      <c r="C17" s="41"/>
      <c r="D17" s="41"/>
      <c r="E17" s="246">
        <v>9800</v>
      </c>
      <c r="F17" s="246"/>
      <c r="G17" s="258">
        <f>+I5</f>
        <v>100</v>
      </c>
      <c r="H17" s="258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3">
      <c r="B18" s="257" t="s">
        <v>76</v>
      </c>
      <c r="C18" s="257"/>
      <c r="D18" s="257"/>
      <c r="E18" s="249">
        <v>11500</v>
      </c>
      <c r="F18" s="249"/>
      <c r="G18" s="255">
        <f>+I5</f>
        <v>100</v>
      </c>
      <c r="H18" s="255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60" t="s">
        <v>2</v>
      </c>
      <c r="C19" s="60"/>
      <c r="D19" s="60"/>
      <c r="E19" s="255" t="s">
        <v>51</v>
      </c>
      <c r="F19" s="255"/>
      <c r="G19" s="255" t="s">
        <v>51</v>
      </c>
      <c r="H19" s="255"/>
      <c r="I19" s="192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8" t="s">
        <v>70</v>
      </c>
      <c r="C20" s="58"/>
      <c r="D20" s="58"/>
      <c r="E20" s="249">
        <v>80000</v>
      </c>
      <c r="F20" s="249"/>
      <c r="G20" s="255">
        <f>IF(I5&lt;80,8,ROUND((I5*10%),0))</f>
        <v>10</v>
      </c>
      <c r="H20" s="255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" thickBot="1" x14ac:dyDescent="0.35">
      <c r="B21" s="247" t="s">
        <v>116</v>
      </c>
      <c r="C21" s="247"/>
      <c r="D21" s="247"/>
      <c r="E21" s="247"/>
      <c r="F21" s="247"/>
      <c r="G21" s="247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3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3">
      <c r="B23" s="250" t="s">
        <v>3</v>
      </c>
      <c r="C23" s="250"/>
      <c r="D23" s="250"/>
      <c r="E23" s="250"/>
      <c r="F23" s="250"/>
      <c r="G23" s="250"/>
      <c r="H23" s="250"/>
      <c r="I23" s="250"/>
      <c r="M23" s="32"/>
      <c r="N23" s="32"/>
      <c r="O23" s="32"/>
      <c r="P23" s="32"/>
      <c r="Q23" s="32"/>
      <c r="R23" s="32"/>
      <c r="S23" s="32"/>
    </row>
    <row r="24" spans="1:19" ht="4.5" customHeight="1" x14ac:dyDescent="0.3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3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3">
      <c r="A26" s="19"/>
      <c r="B26" s="193"/>
      <c r="C26" s="193"/>
      <c r="D26" s="193"/>
      <c r="E26" s="193"/>
      <c r="F26" s="193"/>
      <c r="G26" s="193"/>
      <c r="H26" s="193"/>
      <c r="I26" s="47"/>
    </row>
    <row r="27" spans="1:19" x14ac:dyDescent="0.3">
      <c r="A27" s="19"/>
      <c r="B27" s="19"/>
      <c r="C27" s="253" t="s">
        <v>117</v>
      </c>
      <c r="D27" s="253"/>
      <c r="E27" s="196" t="s">
        <v>52</v>
      </c>
      <c r="F27" s="20"/>
      <c r="G27" s="20"/>
      <c r="H27" s="196" t="s">
        <v>0</v>
      </c>
      <c r="I27" s="196" t="s">
        <v>4</v>
      </c>
    </row>
    <row r="28" spans="1:19" ht="15" customHeight="1" x14ac:dyDescent="0.3">
      <c r="B28" s="54" t="s">
        <v>352</v>
      </c>
      <c r="C28" s="54"/>
      <c r="D28" s="54"/>
      <c r="E28" s="249">
        <v>980000</v>
      </c>
      <c r="F28" s="249"/>
      <c r="G28" s="255">
        <v>1</v>
      </c>
      <c r="H28" s="255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3">
      <c r="B29" s="54" t="s">
        <v>281</v>
      </c>
      <c r="C29" s="54"/>
      <c r="D29" s="54"/>
      <c r="E29" s="249">
        <v>1680000</v>
      </c>
      <c r="F29" s="249"/>
      <c r="G29" s="255">
        <v>1</v>
      </c>
      <c r="H29" s="255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3">
      <c r="A30" s="21"/>
      <c r="B30" s="59" t="s">
        <v>267</v>
      </c>
      <c r="C30" s="59"/>
      <c r="D30" s="59"/>
      <c r="E30" s="249">
        <v>200000</v>
      </c>
      <c r="F30" s="249">
        <v>160000</v>
      </c>
      <c r="G30" s="192">
        <v>3</v>
      </c>
      <c r="H30" s="192">
        <v>3</v>
      </c>
      <c r="I30" s="53">
        <f>E30*G30</f>
        <v>600000</v>
      </c>
      <c r="K30" s="198">
        <v>2.5</v>
      </c>
    </row>
    <row r="31" spans="1:19" ht="15.75" customHeight="1" x14ac:dyDescent="0.3">
      <c r="A31" s="21"/>
      <c r="B31" s="59" t="s">
        <v>188</v>
      </c>
      <c r="C31" s="59"/>
      <c r="E31" s="246">
        <v>500000</v>
      </c>
      <c r="F31" s="246"/>
      <c r="G31" s="287"/>
      <c r="H31" s="287"/>
      <c r="I31" s="53"/>
    </row>
    <row r="32" spans="1:19" ht="15.75" customHeight="1" x14ac:dyDescent="0.3">
      <c r="A32" s="21"/>
      <c r="B32" s="59" t="s">
        <v>265</v>
      </c>
      <c r="C32" s="59"/>
      <c r="E32" s="246">
        <v>7500</v>
      </c>
      <c r="F32" s="246"/>
      <c r="G32" s="192"/>
      <c r="H32" s="192"/>
      <c r="I32" s="53"/>
    </row>
    <row r="33" spans="1:10" ht="15.75" customHeight="1" x14ac:dyDescent="0.3">
      <c r="A33" s="21"/>
      <c r="B33" s="59" t="s">
        <v>266</v>
      </c>
      <c r="C33" s="59"/>
      <c r="E33" s="246">
        <v>9000</v>
      </c>
      <c r="F33" s="246"/>
      <c r="G33" s="192"/>
      <c r="H33" s="192"/>
      <c r="I33" s="53"/>
    </row>
    <row r="34" spans="1:10" ht="15.75" customHeight="1" x14ac:dyDescent="0.3">
      <c r="A34" s="21"/>
      <c r="B34" s="59" t="s">
        <v>268</v>
      </c>
      <c r="C34" s="59"/>
      <c r="E34" s="246">
        <v>65000</v>
      </c>
      <c r="F34" s="246"/>
      <c r="G34" s="192"/>
      <c r="H34" s="192"/>
      <c r="I34" s="53"/>
    </row>
    <row r="35" spans="1:10" ht="15.75" customHeight="1" x14ac:dyDescent="0.3">
      <c r="A35" s="21"/>
      <c r="B35" s="59" t="s">
        <v>279</v>
      </c>
      <c r="C35" s="59"/>
      <c r="E35" s="246">
        <v>220000</v>
      </c>
      <c r="F35" s="246"/>
      <c r="G35" s="192"/>
      <c r="H35" s="192"/>
      <c r="I35" s="53"/>
    </row>
    <row r="36" spans="1:10" ht="15.75" customHeight="1" x14ac:dyDescent="0.3">
      <c r="A36" s="21"/>
      <c r="B36" s="59" t="s">
        <v>280</v>
      </c>
      <c r="C36" s="59"/>
      <c r="E36" s="246">
        <v>140000</v>
      </c>
      <c r="F36" s="246"/>
      <c r="G36" s="192"/>
      <c r="H36" s="192"/>
      <c r="I36" s="53"/>
    </row>
    <row r="37" spans="1:10" ht="48" customHeight="1" x14ac:dyDescent="0.3">
      <c r="A37" s="21"/>
      <c r="B37" s="245" t="s">
        <v>289</v>
      </c>
      <c r="C37" s="245"/>
      <c r="D37" s="245"/>
      <c r="E37" s="246">
        <v>2700000</v>
      </c>
      <c r="F37" s="246"/>
      <c r="G37" s="192"/>
      <c r="H37" s="192"/>
      <c r="I37" s="53"/>
    </row>
    <row r="38" spans="1:10" ht="43.5" customHeight="1" x14ac:dyDescent="0.3">
      <c r="A38" s="21"/>
      <c r="B38" s="245" t="s">
        <v>290</v>
      </c>
      <c r="C38" s="245"/>
      <c r="D38" s="245"/>
      <c r="E38" s="246">
        <v>2200000</v>
      </c>
      <c r="F38" s="246"/>
      <c r="G38" s="192"/>
      <c r="H38" s="192"/>
      <c r="I38" s="53"/>
    </row>
    <row r="39" spans="1:10" ht="43.5" customHeight="1" x14ac:dyDescent="0.3">
      <c r="A39" s="21"/>
      <c r="B39" s="245" t="s">
        <v>291</v>
      </c>
      <c r="C39" s="245"/>
      <c r="D39" s="245"/>
      <c r="E39" s="246">
        <v>1600000</v>
      </c>
      <c r="F39" s="246"/>
      <c r="G39" s="192"/>
      <c r="H39" s="192"/>
      <c r="I39" s="53"/>
    </row>
    <row r="40" spans="1:10" ht="15" thickBot="1" x14ac:dyDescent="0.35">
      <c r="A40" s="21"/>
      <c r="B40" s="247" t="s">
        <v>72</v>
      </c>
      <c r="C40" s="247"/>
      <c r="D40" s="247"/>
      <c r="E40" s="247"/>
      <c r="F40" s="247"/>
      <c r="G40" s="247"/>
      <c r="H40" s="61"/>
      <c r="I40" s="62">
        <f>+SUM(I28:I37)</f>
        <v>3260000</v>
      </c>
    </row>
    <row r="41" spans="1:10" ht="15.6" thickTop="1" thickBot="1" x14ac:dyDescent="0.35">
      <c r="A41" s="21"/>
      <c r="B41" s="247" t="s">
        <v>126</v>
      </c>
      <c r="C41" s="247"/>
      <c r="D41" s="247"/>
      <c r="E41" s="247"/>
      <c r="F41" s="247"/>
      <c r="G41" s="247"/>
      <c r="H41" s="61"/>
      <c r="I41" s="62">
        <f>+I40+I21</f>
        <v>16254000</v>
      </c>
    </row>
    <row r="42" spans="1:10" ht="15" thickTop="1" x14ac:dyDescent="0.3">
      <c r="A42" s="21"/>
      <c r="B42" s="195"/>
      <c r="C42" s="195"/>
      <c r="D42" s="195"/>
      <c r="E42" s="195"/>
      <c r="F42" s="195"/>
      <c r="G42" s="195"/>
      <c r="H42" s="61"/>
      <c r="I42" s="141"/>
    </row>
    <row r="43" spans="1:10" ht="15.6" x14ac:dyDescent="0.3">
      <c r="A43" s="21"/>
      <c r="B43" s="154" t="s">
        <v>353</v>
      </c>
      <c r="C43" s="154"/>
      <c r="D43" s="154"/>
      <c r="E43" s="190"/>
      <c r="F43" s="190"/>
      <c r="G43" s="192"/>
      <c r="H43" s="192"/>
      <c r="I43" s="53"/>
    </row>
    <row r="44" spans="1:10" x14ac:dyDescent="0.3">
      <c r="A44" s="21"/>
      <c r="B44" s="105" t="s">
        <v>184</v>
      </c>
      <c r="C44" s="105"/>
      <c r="D44" s="105"/>
      <c r="E44" s="283"/>
      <c r="F44" s="283"/>
      <c r="G44" s="283">
        <v>0.4</v>
      </c>
      <c r="H44" s="283"/>
      <c r="I44" s="106">
        <f>+I7*G44</f>
        <v>1596000</v>
      </c>
    </row>
    <row r="45" spans="1:10" x14ac:dyDescent="0.3">
      <c r="A45" s="21"/>
      <c r="B45" s="107" t="s">
        <v>185</v>
      </c>
      <c r="C45" s="107"/>
      <c r="D45" s="107"/>
      <c r="E45" s="283"/>
      <c r="F45" s="283"/>
      <c r="G45" s="283">
        <v>1</v>
      </c>
      <c r="H45" s="283"/>
      <c r="I45" s="106">
        <f>+I9*G45</f>
        <v>580000</v>
      </c>
    </row>
    <row r="46" spans="1:10" x14ac:dyDescent="0.3">
      <c r="A46" s="21"/>
      <c r="B46" s="107" t="s">
        <v>187</v>
      </c>
      <c r="C46" s="107"/>
      <c r="D46" s="107"/>
      <c r="E46" s="270"/>
      <c r="F46" s="270"/>
      <c r="G46" s="283">
        <v>0.6</v>
      </c>
      <c r="H46" s="283"/>
      <c r="I46" s="53">
        <f>+G46*I29</f>
        <v>1008000</v>
      </c>
    </row>
    <row r="47" spans="1:10" ht="15" thickBot="1" x14ac:dyDescent="0.35">
      <c r="A47" s="21"/>
      <c r="B47" s="247" t="s">
        <v>182</v>
      </c>
      <c r="C47" s="247"/>
      <c r="D47" s="247"/>
      <c r="E47" s="247"/>
      <c r="F47" s="247"/>
      <c r="G47" s="247"/>
      <c r="H47" s="61"/>
      <c r="I47" s="62">
        <f>+SUM(I44:I46)</f>
        <v>3184000</v>
      </c>
    </row>
    <row r="48" spans="1:10" ht="15.6" thickTop="1" thickBot="1" x14ac:dyDescent="0.35">
      <c r="A48" s="21"/>
      <c r="B48" s="247" t="s">
        <v>183</v>
      </c>
      <c r="C48" s="247"/>
      <c r="D48" s="247"/>
      <c r="E48" s="247"/>
      <c r="F48" s="247"/>
      <c r="G48" s="247"/>
      <c r="H48" s="61"/>
      <c r="I48" s="62">
        <f>+I41-I47</f>
        <v>13070000</v>
      </c>
      <c r="J48" s="6">
        <f>+I48/I5</f>
        <v>130700</v>
      </c>
    </row>
    <row r="49" spans="1:9" ht="15.6" thickTop="1" thickBot="1" x14ac:dyDescent="0.35">
      <c r="A49" s="21"/>
      <c r="B49" s="247" t="s">
        <v>354</v>
      </c>
      <c r="C49" s="247"/>
      <c r="D49" s="247"/>
      <c r="E49" s="247"/>
      <c r="F49" s="247"/>
      <c r="G49" s="247"/>
      <c r="H49" s="61"/>
      <c r="I49" s="62">
        <f>+I48*0.16</f>
        <v>2091200</v>
      </c>
    </row>
    <row r="50" spans="1:9" ht="15.6" thickTop="1" thickBot="1" x14ac:dyDescent="0.35">
      <c r="A50" s="21"/>
      <c r="B50" s="247" t="s">
        <v>126</v>
      </c>
      <c r="C50" s="247"/>
      <c r="D50" s="247"/>
      <c r="E50" s="247"/>
      <c r="F50" s="247"/>
      <c r="G50" s="247"/>
      <c r="H50" s="61"/>
      <c r="I50" s="62">
        <f>+I48+I49</f>
        <v>15161200</v>
      </c>
    </row>
    <row r="51" spans="1:9" ht="15" thickTop="1" x14ac:dyDescent="0.3">
      <c r="A51" s="21"/>
      <c r="B51" s="242" t="str">
        <f>IF($A51&gt;0,VLOOKUP($A51,[2]ADICIONALES!$A$1:$C$200,2,FALSE),"")</f>
        <v/>
      </c>
      <c r="C51" s="242"/>
      <c r="D51" s="242"/>
      <c r="E51" s="243" t="str">
        <f>IF($A51&gt;0,VLOOKUP($A51,[2]ADICIONALES!$A$1:$C$200,3,FALSE),"")</f>
        <v/>
      </c>
      <c r="F51" s="243"/>
      <c r="G51" s="32"/>
      <c r="H51" s="191"/>
      <c r="I51" s="22" t="str">
        <f t="shared" ref="I51:I72" si="0">IF($H51&gt;0,E51*H51,"")</f>
        <v/>
      </c>
    </row>
    <row r="52" spans="1:9" x14ac:dyDescent="0.3">
      <c r="A52" s="21"/>
      <c r="B52" s="242" t="str">
        <f>IF($A52&gt;0,VLOOKUP($A52,[2]ADICIONALES!$A$1:$C$200,2,FALSE),"")</f>
        <v/>
      </c>
      <c r="C52" s="242"/>
      <c r="D52" s="242"/>
      <c r="E52" s="243" t="str">
        <f>IF($A52&gt;0,VLOOKUP($A52,[2]ADICIONALES!$A$1:$C$200,3,FALSE),"")</f>
        <v/>
      </c>
      <c r="F52" s="243"/>
      <c r="G52" s="32"/>
      <c r="H52" s="191"/>
      <c r="I52" s="22">
        <f>+I7+I9+I11+I12+I16+I17+I18+I20+I28+I29+I30-I44-I45-I46</f>
        <v>13070000</v>
      </c>
    </row>
    <row r="53" spans="1:9" x14ac:dyDescent="0.3">
      <c r="A53" s="21"/>
      <c r="B53" s="242" t="str">
        <f>IF($A53&gt;0,VLOOKUP($A53,[2]ADICIONALES!$A$1:$C$200,2,FALSE),"")</f>
        <v/>
      </c>
      <c r="C53" s="242"/>
      <c r="D53" s="242"/>
      <c r="E53" s="243" t="str">
        <f>IF($A53&gt;0,VLOOKUP($A53,[2]ADICIONALES!$A$1:$C$200,3,FALSE),"")</f>
        <v/>
      </c>
      <c r="F53" s="243"/>
      <c r="G53" s="32"/>
      <c r="H53" s="191"/>
      <c r="I53" s="22" t="str">
        <f t="shared" si="0"/>
        <v/>
      </c>
    </row>
    <row r="54" spans="1:9" x14ac:dyDescent="0.3">
      <c r="A54" s="21"/>
      <c r="B54" s="242" t="str">
        <f>IF($A54&gt;0,VLOOKUP($A54,[2]ADICIONALES!$A$1:$C$200,2,FALSE),"")</f>
        <v/>
      </c>
      <c r="C54" s="242"/>
      <c r="D54" s="242"/>
      <c r="E54" s="243" t="str">
        <f>IF($A54&gt;0,VLOOKUP($A54,[2]ADICIONALES!$A$1:$C$200,3,FALSE),"")</f>
        <v/>
      </c>
      <c r="F54" s="243"/>
      <c r="G54" s="32"/>
      <c r="H54" s="191"/>
      <c r="I54" s="22" t="str">
        <f t="shared" si="0"/>
        <v/>
      </c>
    </row>
    <row r="55" spans="1:9" x14ac:dyDescent="0.3">
      <c r="A55" s="21"/>
      <c r="B55" s="242" t="str">
        <f>IF($A55&gt;0,VLOOKUP($A55,[2]ADICIONALES!$A$1:$C$200,2,FALSE),"")</f>
        <v/>
      </c>
      <c r="C55" s="242"/>
      <c r="D55" s="242"/>
      <c r="E55" s="243" t="str">
        <f>IF($A55&gt;0,VLOOKUP($A55,[2]ADICIONALES!$A$1:$C$200,3,FALSE),"")</f>
        <v/>
      </c>
      <c r="F55" s="243"/>
      <c r="G55" s="32"/>
      <c r="H55" s="191"/>
      <c r="I55" s="22" t="str">
        <f t="shared" si="0"/>
        <v/>
      </c>
    </row>
    <row r="56" spans="1:9" x14ac:dyDescent="0.3">
      <c r="A56" s="21"/>
      <c r="B56" s="242" t="str">
        <f>IF($A56&gt;0,VLOOKUP($A56,[2]ADICIONALES!$A$1:$C$200,2,FALSE),"")</f>
        <v/>
      </c>
      <c r="C56" s="242"/>
      <c r="D56" s="242"/>
      <c r="E56" s="243" t="str">
        <f>IF($A56&gt;0,VLOOKUP($A56,[2]ADICIONALES!$A$1:$C$200,3,FALSE),"")</f>
        <v/>
      </c>
      <c r="F56" s="243"/>
      <c r="G56" s="32"/>
      <c r="H56" s="191"/>
      <c r="I56" s="22">
        <f>+I48*0.16</f>
        <v>2091200</v>
      </c>
    </row>
    <row r="57" spans="1:9" x14ac:dyDescent="0.3">
      <c r="A57" s="21"/>
      <c r="B57" s="242" t="str">
        <f>IF($A57&gt;0,VLOOKUP($A57,[2]ADICIONALES!$A$1:$C$200,2,FALSE),"")</f>
        <v/>
      </c>
      <c r="C57" s="242"/>
      <c r="D57" s="242"/>
      <c r="E57" s="243" t="str">
        <f>IF($A57&gt;0,VLOOKUP($A57,[2]ADICIONALES!$A$1:$C$200,3,FALSE),"")</f>
        <v/>
      </c>
      <c r="F57" s="243"/>
      <c r="G57" s="32"/>
      <c r="H57" s="191"/>
      <c r="I57" s="22">
        <f>+I48+I56</f>
        <v>15161200</v>
      </c>
    </row>
    <row r="58" spans="1:9" x14ac:dyDescent="0.3">
      <c r="A58" s="21"/>
      <c r="B58" s="242" t="str">
        <f>IF($A58&gt;0,VLOOKUP($A58,[2]ADICIONALES!$A$1:$C$200,2,FALSE),"")</f>
        <v/>
      </c>
      <c r="C58" s="242"/>
      <c r="D58" s="242"/>
      <c r="E58" s="243" t="str">
        <f>IF($A58&gt;0,VLOOKUP($A58,[2]ADICIONALES!$A$1:$C$200,3,FALSE),"")</f>
        <v/>
      </c>
      <c r="F58" s="243"/>
      <c r="G58" s="32"/>
      <c r="H58" s="191"/>
      <c r="I58" s="22" t="str">
        <f t="shared" si="0"/>
        <v/>
      </c>
    </row>
    <row r="59" spans="1:9" x14ac:dyDescent="0.3">
      <c r="A59" s="21"/>
      <c r="B59" s="242" t="str">
        <f>IF($A59&gt;0,VLOOKUP($A59,[2]ADICIONALES!$A$1:$C$200,2,FALSE),"")</f>
        <v/>
      </c>
      <c r="C59" s="242"/>
      <c r="D59" s="242"/>
      <c r="E59" s="243" t="str">
        <f>IF($A59&gt;0,VLOOKUP($A59,[2]ADICIONALES!$A$1:$C$200,3,FALSE),"")</f>
        <v/>
      </c>
      <c r="F59" s="243"/>
      <c r="G59" s="32"/>
      <c r="H59" s="191"/>
      <c r="I59" s="22" t="str">
        <f t="shared" si="0"/>
        <v/>
      </c>
    </row>
    <row r="60" spans="1:9" x14ac:dyDescent="0.3">
      <c r="A60" s="21"/>
      <c r="B60" s="242" t="str">
        <f>IF($A60&gt;0,VLOOKUP($A60,[2]ADICIONALES!$A$1:$C$200,2,FALSE),"")</f>
        <v/>
      </c>
      <c r="C60" s="242"/>
      <c r="D60" s="242"/>
      <c r="E60" s="243" t="str">
        <f>IF($A60&gt;0,VLOOKUP($A60,[2]ADICIONALES!$A$1:$C$200,3,FALSE),"")</f>
        <v/>
      </c>
      <c r="F60" s="243"/>
      <c r="G60" s="32"/>
      <c r="H60" s="191"/>
      <c r="I60" s="22" t="str">
        <f t="shared" si="0"/>
        <v/>
      </c>
    </row>
    <row r="61" spans="1:9" x14ac:dyDescent="0.3">
      <c r="A61" s="21"/>
      <c r="B61" s="242" t="str">
        <f>IF($A61&gt;0,VLOOKUP($A61,[2]ADICIONALES!$A$1:$C$200,2,FALSE),"")</f>
        <v/>
      </c>
      <c r="C61" s="242"/>
      <c r="D61" s="242"/>
      <c r="E61" s="243" t="str">
        <f>IF($A61&gt;0,VLOOKUP($A61,[2]ADICIONALES!$A$1:$C$200,3,FALSE),"")</f>
        <v/>
      </c>
      <c r="F61" s="243"/>
      <c r="G61" s="32"/>
      <c r="H61" s="191"/>
      <c r="I61" s="22" t="str">
        <f t="shared" si="0"/>
        <v/>
      </c>
    </row>
    <row r="62" spans="1:9" x14ac:dyDescent="0.3">
      <c r="A62" s="21"/>
      <c r="B62" s="242" t="str">
        <f>IF($A62&gt;0,VLOOKUP($A62,[2]ADICIONALES!$A$1:$C$200,2,FALSE),"")</f>
        <v/>
      </c>
      <c r="C62" s="242"/>
      <c r="D62" s="242"/>
      <c r="E62" s="243" t="str">
        <f>IF($A62&gt;0,VLOOKUP($A62,[2]ADICIONALES!$A$1:$C$200,3,FALSE),"")</f>
        <v/>
      </c>
      <c r="F62" s="243"/>
      <c r="G62" s="32"/>
      <c r="H62" s="191"/>
      <c r="I62" s="22" t="str">
        <f t="shared" si="0"/>
        <v/>
      </c>
    </row>
    <row r="63" spans="1:9" x14ac:dyDescent="0.3">
      <c r="A63" s="21"/>
      <c r="B63" s="242" t="str">
        <f>IF($A63&gt;0,VLOOKUP($A63,[2]ADICIONALES!$A$1:$C$200,2,FALSE),"")</f>
        <v/>
      </c>
      <c r="C63" s="242"/>
      <c r="D63" s="242"/>
      <c r="E63" s="243" t="str">
        <f>IF($A63&gt;0,VLOOKUP($A63,[2]ADICIONALES!$A$1:$C$200,3,FALSE),"")</f>
        <v/>
      </c>
      <c r="F63" s="243"/>
      <c r="G63" s="32"/>
      <c r="H63" s="191"/>
      <c r="I63" s="22" t="str">
        <f t="shared" si="0"/>
        <v/>
      </c>
    </row>
    <row r="64" spans="1:9" x14ac:dyDescent="0.3">
      <c r="A64" s="21"/>
      <c r="B64" s="242" t="str">
        <f>IF($A64&gt;0,VLOOKUP($A64,[2]ADICIONALES!$A$1:$C$200,2,FALSE),"")</f>
        <v/>
      </c>
      <c r="C64" s="242"/>
      <c r="D64" s="242"/>
      <c r="E64" s="243" t="str">
        <f>IF($A64&gt;0,VLOOKUP($A64,[2]ADICIONALES!$A$1:$C$200,3,FALSE),"")</f>
        <v/>
      </c>
      <c r="F64" s="243"/>
      <c r="G64" s="32"/>
      <c r="H64" s="191"/>
      <c r="I64" s="22" t="str">
        <f t="shared" si="0"/>
        <v/>
      </c>
    </row>
    <row r="65" spans="1:19" x14ac:dyDescent="0.3">
      <c r="A65" s="21"/>
      <c r="B65" s="242" t="str">
        <f>IF($A65&gt;0,VLOOKUP($A65,[2]ADICIONALES!$A$1:$C$200,2,FALSE),"")</f>
        <v/>
      </c>
      <c r="C65" s="242"/>
      <c r="D65" s="242"/>
      <c r="E65" s="243" t="str">
        <f>IF($A65&gt;0,VLOOKUP($A65,[2]ADICIONALES!$A$1:$C$200,3,FALSE),"")</f>
        <v/>
      </c>
      <c r="F65" s="243"/>
      <c r="G65" s="32"/>
      <c r="H65" s="191"/>
      <c r="I65" s="22" t="str">
        <f t="shared" si="0"/>
        <v/>
      </c>
    </row>
    <row r="66" spans="1:19" x14ac:dyDescent="0.3">
      <c r="A66" s="21"/>
      <c r="B66" s="242" t="str">
        <f>IF($A66&gt;0,VLOOKUP($A66,[2]ADICIONALES!$A$1:$C$200,2,FALSE),"")</f>
        <v/>
      </c>
      <c r="C66" s="242"/>
      <c r="D66" s="242"/>
      <c r="E66" s="243" t="str">
        <f>IF($A66&gt;0,VLOOKUP($A66,[2]ADICIONALES!$A$1:$C$200,3,FALSE),"")</f>
        <v/>
      </c>
      <c r="F66" s="243"/>
      <c r="G66" s="32"/>
      <c r="H66" s="191"/>
      <c r="I66" s="22" t="str">
        <f t="shared" si="0"/>
        <v/>
      </c>
    </row>
    <row r="67" spans="1:19" x14ac:dyDescent="0.3">
      <c r="A67" s="21"/>
      <c r="B67" s="242" t="str">
        <f>IF($A67&gt;0,VLOOKUP($A67,[2]ADICIONALES!$A$1:$C$200,2,FALSE),"")</f>
        <v/>
      </c>
      <c r="C67" s="242"/>
      <c r="D67" s="242"/>
      <c r="E67" s="243" t="str">
        <f>IF($A67&gt;0,VLOOKUP($A67,[2]ADICIONALES!$A$1:$C$200,3,FALSE),"")</f>
        <v/>
      </c>
      <c r="F67" s="243"/>
      <c r="G67" s="32"/>
      <c r="H67" s="191"/>
      <c r="I67" s="22" t="str">
        <f t="shared" si="0"/>
        <v/>
      </c>
    </row>
    <row r="68" spans="1:19" x14ac:dyDescent="0.3">
      <c r="A68" s="21"/>
      <c r="B68" s="242" t="str">
        <f>IF($A68&gt;0,VLOOKUP($A68,[2]ADICIONALES!$A$1:$C$200,2,FALSE),"")</f>
        <v/>
      </c>
      <c r="C68" s="242"/>
      <c r="D68" s="242"/>
      <c r="E68" s="243" t="str">
        <f>IF($A68&gt;0,VLOOKUP($A68,[2]ADICIONALES!$A$1:$C$200,3,FALSE),"")</f>
        <v/>
      </c>
      <c r="F68" s="243"/>
      <c r="G68" s="32"/>
      <c r="H68" s="191"/>
      <c r="I68" s="22" t="str">
        <f t="shared" si="0"/>
        <v/>
      </c>
    </row>
    <row r="69" spans="1:19" x14ac:dyDescent="0.3">
      <c r="A69" s="21"/>
      <c r="B69" s="242" t="str">
        <f>IF($A69&gt;0,VLOOKUP($A69,[2]ADICIONALES!$A$1:$C$200,2,FALSE),"")</f>
        <v/>
      </c>
      <c r="C69" s="242"/>
      <c r="D69" s="242"/>
      <c r="E69" s="243" t="str">
        <f>IF($A69&gt;0,VLOOKUP($A69,[2]ADICIONALES!$A$1:$C$200,3,FALSE),"")</f>
        <v/>
      </c>
      <c r="F69" s="243"/>
      <c r="G69" s="32"/>
      <c r="H69" s="191"/>
      <c r="I69" s="22" t="str">
        <f t="shared" si="0"/>
        <v/>
      </c>
    </row>
    <row r="70" spans="1:19" x14ac:dyDescent="0.3">
      <c r="A70" s="21"/>
      <c r="B70" s="242" t="str">
        <f>IF($A70&gt;0,VLOOKUP($A70,[2]ADICIONALES!$A$1:$C$200,2,FALSE),"")</f>
        <v/>
      </c>
      <c r="C70" s="242"/>
      <c r="D70" s="242"/>
      <c r="E70" s="243" t="str">
        <f>IF($A70&gt;0,VLOOKUP($A70,[2]ADICIONALES!$A$1:$C$200,3,FALSE),"")</f>
        <v/>
      </c>
      <c r="F70" s="243"/>
      <c r="G70" s="32"/>
      <c r="H70" s="191"/>
      <c r="I70" s="22" t="str">
        <f t="shared" si="0"/>
        <v/>
      </c>
    </row>
    <row r="71" spans="1:19" x14ac:dyDescent="0.3">
      <c r="A71" s="21"/>
      <c r="B71" s="242" t="str">
        <f>IF($A71&gt;0,VLOOKUP($A71,[2]ADICIONALES!$A$1:$C$200,2,FALSE),"")</f>
        <v/>
      </c>
      <c r="C71" s="242"/>
      <c r="D71" s="242"/>
      <c r="E71" s="243" t="str">
        <f>IF($A71&gt;0,VLOOKUP($A71,[2]ADICIONALES!$A$1:$C$200,3,FALSE),"")</f>
        <v/>
      </c>
      <c r="F71" s="243"/>
      <c r="G71" s="32"/>
      <c r="H71" s="191"/>
      <c r="I71" s="22" t="str">
        <f t="shared" si="0"/>
        <v/>
      </c>
    </row>
    <row r="72" spans="1:19" x14ac:dyDescent="0.3">
      <c r="A72" s="21"/>
      <c r="B72" s="242" t="str">
        <f>IF($A72&gt;0,VLOOKUP($A72,[2]ADICIONALES!$A$1:$C$200,2,FALSE),"")</f>
        <v/>
      </c>
      <c r="C72" s="242"/>
      <c r="D72" s="242"/>
      <c r="E72" s="243" t="str">
        <f>IF($A72&gt;0,VLOOKUP($A72,[2]ADICIONALES!$A$1:$C$200,3,FALSE),"")</f>
        <v/>
      </c>
      <c r="F72" s="243"/>
      <c r="G72" s="32"/>
      <c r="H72" s="191"/>
      <c r="I72" s="22" t="str">
        <f t="shared" si="0"/>
        <v/>
      </c>
    </row>
    <row r="73" spans="1:19" s="25" customFormat="1" x14ac:dyDescent="0.3">
      <c r="A73" s="21"/>
      <c r="B73" s="242" t="str">
        <f>IF($A73&gt;0,VLOOKUP($A73,[2]ADICIONALES!$A$1:$C$200,2,FALSE),"")</f>
        <v/>
      </c>
      <c r="C73" s="242"/>
      <c r="D73" s="242"/>
      <c r="E73" s="244"/>
      <c r="F73" s="244"/>
      <c r="G73" s="23"/>
      <c r="H73" s="191"/>
      <c r="I73" s="24"/>
    </row>
    <row r="74" spans="1:19" x14ac:dyDescent="0.3">
      <c r="E74" s="241"/>
      <c r="F74" s="241"/>
      <c r="G74" s="32"/>
      <c r="H74" s="191"/>
    </row>
    <row r="75" spans="1:19" s="8" customFormat="1" x14ac:dyDescent="0.3">
      <c r="A75" s="6"/>
      <c r="B75" s="6"/>
      <c r="C75" s="6"/>
      <c r="D75" s="6"/>
      <c r="E75" s="241"/>
      <c r="F75" s="241"/>
      <c r="G75" s="32"/>
      <c r="H75" s="191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3">
      <c r="A76" s="6"/>
      <c r="B76" s="6"/>
      <c r="C76" s="6"/>
      <c r="D76" s="6"/>
      <c r="E76" s="241"/>
      <c r="F76" s="241"/>
      <c r="G76" s="32"/>
      <c r="H76" s="191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3">
      <c r="A77" s="6"/>
      <c r="B77" s="6"/>
      <c r="C77" s="6"/>
      <c r="D77" s="6"/>
      <c r="E77" s="241"/>
      <c r="F77" s="241"/>
      <c r="G77" s="32"/>
      <c r="H77" s="191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3">
      <c r="A78" s="6"/>
      <c r="B78" s="6"/>
      <c r="C78" s="6"/>
      <c r="D78" s="6"/>
      <c r="E78" s="241"/>
      <c r="F78" s="241"/>
      <c r="G78" s="32"/>
      <c r="H78" s="191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3">
      <c r="A79" s="6"/>
      <c r="B79" s="6"/>
      <c r="C79" s="6"/>
      <c r="D79" s="6"/>
      <c r="E79" s="241"/>
      <c r="F79" s="241"/>
      <c r="G79" s="32"/>
      <c r="H79" s="191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3">
      <c r="A80" s="6"/>
      <c r="B80" s="6"/>
      <c r="C80" s="6"/>
      <c r="D80" s="6"/>
      <c r="E80" s="241"/>
      <c r="F80" s="241"/>
      <c r="G80" s="32"/>
      <c r="H80" s="191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3">
      <c r="A81" s="6"/>
      <c r="B81" s="6"/>
      <c r="C81" s="6"/>
      <c r="D81" s="6"/>
      <c r="E81" s="241"/>
      <c r="F81" s="241"/>
      <c r="G81" s="32"/>
      <c r="H81" s="191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3">
      <c r="A82" s="6"/>
      <c r="B82" s="6"/>
      <c r="C82" s="6"/>
      <c r="D82" s="6"/>
      <c r="E82" s="241"/>
      <c r="F82" s="241"/>
      <c r="G82" s="32"/>
      <c r="H82" s="191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3">
      <c r="A83" s="6"/>
      <c r="B83" s="6"/>
      <c r="C83" s="6"/>
      <c r="D83" s="6"/>
      <c r="E83" s="241"/>
      <c r="F83" s="241"/>
      <c r="G83" s="32"/>
      <c r="H83" s="191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3">
      <c r="A84" s="6"/>
      <c r="B84" s="6"/>
      <c r="C84" s="6"/>
      <c r="D84" s="6"/>
      <c r="E84" s="241"/>
      <c r="F84" s="241"/>
      <c r="G84" s="32"/>
      <c r="H84" s="191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3">
      <c r="A85" s="6"/>
      <c r="B85" s="6"/>
      <c r="C85" s="6"/>
      <c r="D85" s="6"/>
      <c r="E85" s="241"/>
      <c r="F85" s="241"/>
      <c r="G85" s="32"/>
      <c r="H85" s="191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3">
      <c r="A86" s="6"/>
      <c r="B86" s="6"/>
      <c r="C86" s="6"/>
      <c r="D86" s="6"/>
      <c r="E86" s="241"/>
      <c r="F86" s="241"/>
      <c r="G86" s="32"/>
      <c r="H86" s="191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3">
      <c r="A87" s="6"/>
      <c r="B87" s="6"/>
      <c r="C87" s="6"/>
      <c r="D87" s="6"/>
      <c r="E87" s="241"/>
      <c r="F87" s="241"/>
      <c r="G87" s="32"/>
      <c r="H87" s="19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41"/>
      <c r="F88" s="241"/>
      <c r="G88" s="32"/>
      <c r="H88" s="19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41"/>
      <c r="F89" s="241"/>
      <c r="G89" s="32"/>
      <c r="H89" s="19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41"/>
      <c r="F90" s="241"/>
      <c r="G90" s="32"/>
      <c r="H90" s="19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41"/>
      <c r="F91" s="241"/>
      <c r="G91" s="32"/>
      <c r="H91" s="19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41"/>
      <c r="F92" s="241"/>
      <c r="G92" s="32"/>
      <c r="H92" s="19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41"/>
      <c r="F93" s="241"/>
      <c r="G93" s="32"/>
      <c r="H93" s="19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41"/>
      <c r="F94" s="241"/>
      <c r="G94" s="32"/>
      <c r="H94" s="19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41"/>
      <c r="F95" s="241"/>
      <c r="G95" s="32"/>
      <c r="H95" s="19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41"/>
      <c r="F96" s="241"/>
      <c r="G96" s="32"/>
      <c r="H96" s="19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41"/>
      <c r="F97" s="241"/>
      <c r="G97" s="32"/>
      <c r="H97" s="19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41"/>
      <c r="F98" s="241"/>
      <c r="G98" s="32"/>
      <c r="H98" s="19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41"/>
      <c r="F99" s="241"/>
      <c r="G99" s="32"/>
      <c r="H99" s="19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41"/>
      <c r="F100" s="241"/>
      <c r="G100" s="32"/>
      <c r="H100" s="19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41"/>
      <c r="F101" s="241"/>
      <c r="G101" s="32"/>
      <c r="H101" s="19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41"/>
      <c r="F102" s="241"/>
      <c r="G102" s="32"/>
      <c r="H102" s="19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41"/>
      <c r="F103" s="241"/>
      <c r="G103" s="32"/>
      <c r="H103" s="19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41"/>
      <c r="F104" s="241"/>
      <c r="G104" s="32"/>
      <c r="H104" s="19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41"/>
      <c r="F105" s="241"/>
      <c r="G105" s="32"/>
      <c r="H105" s="19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41"/>
      <c r="F106" s="241"/>
      <c r="G106" s="32"/>
      <c r="H106" s="19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41"/>
      <c r="F107" s="241"/>
      <c r="G107" s="32"/>
      <c r="H107" s="19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41"/>
      <c r="F108" s="241"/>
      <c r="G108" s="32"/>
      <c r="H108" s="19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41"/>
      <c r="F109" s="241"/>
      <c r="G109" s="32"/>
      <c r="H109" s="19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41"/>
      <c r="F110" s="241"/>
      <c r="G110" s="32"/>
      <c r="H110" s="19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41"/>
      <c r="F111" s="241"/>
      <c r="G111" s="32"/>
      <c r="H111" s="19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41"/>
      <c r="F112" s="241"/>
      <c r="G112" s="32"/>
      <c r="H112" s="19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41"/>
      <c r="F113" s="241"/>
      <c r="G113" s="32"/>
      <c r="H113" s="19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41"/>
      <c r="F114" s="241"/>
      <c r="G114" s="32"/>
      <c r="H114" s="19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41"/>
      <c r="F115" s="241"/>
      <c r="G115" s="32"/>
      <c r="H115" s="19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41"/>
      <c r="F116" s="241"/>
      <c r="G116" s="32"/>
      <c r="H116" s="19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41"/>
      <c r="F117" s="241"/>
      <c r="G117" s="32"/>
      <c r="H117" s="19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41"/>
      <c r="F118" s="241"/>
      <c r="G118" s="32"/>
      <c r="H118" s="19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41"/>
      <c r="F119" s="241"/>
      <c r="G119" s="32"/>
      <c r="H119" s="19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41"/>
      <c r="F120" s="241"/>
      <c r="G120" s="32"/>
      <c r="H120" s="19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41"/>
      <c r="F121" s="241"/>
      <c r="G121" s="32"/>
      <c r="H121" s="19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41"/>
      <c r="F122" s="241"/>
      <c r="G122" s="32"/>
      <c r="H122" s="19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41"/>
      <c r="F123" s="241"/>
      <c r="G123" s="32"/>
      <c r="H123" s="19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41"/>
      <c r="F124" s="241"/>
      <c r="G124" s="32"/>
      <c r="H124" s="19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41"/>
      <c r="F125" s="241"/>
      <c r="G125" s="32"/>
      <c r="H125" s="19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41"/>
      <c r="F126" s="241"/>
      <c r="G126" s="32"/>
      <c r="H126" s="19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41"/>
      <c r="F127" s="241"/>
      <c r="G127" s="32"/>
      <c r="H127" s="19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41"/>
      <c r="F128" s="241"/>
      <c r="G128" s="32"/>
      <c r="H128" s="19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41"/>
      <c r="F129" s="241"/>
      <c r="G129" s="32"/>
      <c r="H129" s="19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41"/>
      <c r="F130" s="241"/>
      <c r="G130" s="32"/>
      <c r="H130" s="19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41"/>
      <c r="F131" s="241"/>
      <c r="G131" s="32"/>
      <c r="H131" s="19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41"/>
      <c r="F132" s="241"/>
      <c r="G132" s="32"/>
      <c r="H132" s="19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41"/>
      <c r="F133" s="241"/>
      <c r="G133" s="32"/>
      <c r="H133" s="19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41"/>
      <c r="F134" s="241"/>
      <c r="G134" s="32"/>
      <c r="H134" s="19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41"/>
      <c r="F135" s="241"/>
      <c r="G135" s="32"/>
      <c r="H135" s="19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41"/>
      <c r="F136" s="241"/>
      <c r="G136" s="32"/>
      <c r="H136" s="19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41"/>
      <c r="F137" s="241"/>
      <c r="G137" s="32"/>
      <c r="H137" s="19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41"/>
      <c r="F138" s="241"/>
      <c r="G138" s="32"/>
      <c r="H138" s="19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41"/>
      <c r="F139" s="241"/>
      <c r="G139" s="32"/>
      <c r="H139" s="19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41"/>
      <c r="F140" s="241"/>
      <c r="G140" s="32"/>
      <c r="H140" s="19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41"/>
      <c r="F141" s="241"/>
      <c r="G141" s="32"/>
      <c r="H141" s="19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41"/>
      <c r="F142" s="241"/>
      <c r="G142" s="32"/>
      <c r="H142" s="19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41"/>
      <c r="F143" s="241"/>
      <c r="G143" s="32"/>
      <c r="H143" s="19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41"/>
      <c r="F144" s="241"/>
      <c r="G144" s="32"/>
      <c r="H144" s="19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41"/>
      <c r="F145" s="241"/>
      <c r="G145" s="32"/>
      <c r="H145" s="19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41"/>
      <c r="F146" s="241"/>
      <c r="G146" s="32"/>
      <c r="H146" s="19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41"/>
      <c r="F147" s="241"/>
      <c r="G147" s="32"/>
      <c r="H147" s="19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41"/>
      <c r="F148" s="241"/>
      <c r="G148" s="32"/>
      <c r="H148" s="19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41"/>
      <c r="F149" s="241"/>
      <c r="G149" s="32"/>
      <c r="H149" s="19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41"/>
      <c r="F150" s="241"/>
      <c r="G150" s="32"/>
      <c r="H150" s="19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41"/>
      <c r="F151" s="241"/>
      <c r="G151" s="32"/>
      <c r="H151" s="19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41"/>
      <c r="F152" s="241"/>
      <c r="G152" s="32"/>
      <c r="H152" s="19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41"/>
      <c r="F153" s="241"/>
      <c r="G153" s="32"/>
      <c r="H153" s="19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41"/>
      <c r="F154" s="241"/>
      <c r="G154" s="32"/>
      <c r="H154" s="19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41"/>
      <c r="F155" s="241"/>
      <c r="G155" s="32"/>
      <c r="H155" s="19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41"/>
      <c r="F156" s="241"/>
      <c r="G156" s="32"/>
      <c r="H156" s="19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41"/>
      <c r="F157" s="241"/>
      <c r="G157" s="32"/>
      <c r="H157" s="19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41"/>
      <c r="F158" s="241"/>
      <c r="G158" s="32"/>
      <c r="H158" s="19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41"/>
      <c r="F159" s="241"/>
      <c r="G159" s="32"/>
      <c r="H159" s="19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41"/>
      <c r="F160" s="241"/>
      <c r="G160" s="32"/>
      <c r="H160" s="19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41"/>
      <c r="F161" s="241"/>
      <c r="G161" s="32"/>
      <c r="H161" s="19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41"/>
      <c r="F162" s="241"/>
      <c r="G162" s="32"/>
      <c r="H162" s="19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41"/>
      <c r="F163" s="241"/>
      <c r="G163" s="32"/>
      <c r="H163" s="19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41"/>
      <c r="F164" s="241"/>
      <c r="G164" s="32"/>
      <c r="H164" s="19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41"/>
      <c r="F165" s="241"/>
      <c r="G165" s="32"/>
      <c r="H165" s="19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41"/>
      <c r="F166" s="241"/>
      <c r="G166" s="32"/>
      <c r="H166" s="19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41"/>
      <c r="F167" s="241"/>
      <c r="G167" s="32"/>
      <c r="H167" s="19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41"/>
      <c r="F168" s="241"/>
      <c r="G168" s="32"/>
      <c r="H168" s="19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41"/>
      <c r="F169" s="241"/>
      <c r="G169" s="32"/>
      <c r="H169" s="19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41"/>
      <c r="F170" s="241"/>
      <c r="G170" s="32"/>
      <c r="H170" s="19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41"/>
      <c r="F171" s="241"/>
      <c r="G171" s="32"/>
      <c r="H171" s="19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41"/>
      <c r="F172" s="241"/>
      <c r="G172" s="32"/>
      <c r="H172" s="19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41"/>
      <c r="F173" s="241"/>
      <c r="G173" s="32"/>
      <c r="H173" s="19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41"/>
      <c r="F174" s="241"/>
      <c r="G174" s="32"/>
      <c r="H174" s="19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41"/>
      <c r="F175" s="241"/>
      <c r="G175" s="32"/>
      <c r="H175" s="19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41"/>
      <c r="F176" s="241"/>
      <c r="G176" s="32"/>
      <c r="H176" s="19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41"/>
      <c r="F177" s="241"/>
      <c r="G177" s="32"/>
      <c r="H177" s="19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41"/>
      <c r="F178" s="241"/>
      <c r="G178" s="32"/>
      <c r="H178" s="19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41"/>
      <c r="F179" s="241"/>
      <c r="G179" s="32"/>
      <c r="H179" s="19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41"/>
      <c r="F180" s="241"/>
      <c r="G180" s="32"/>
      <c r="H180" s="19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41"/>
      <c r="F181" s="241"/>
      <c r="G181" s="32"/>
      <c r="H181" s="19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41"/>
      <c r="F182" s="241"/>
      <c r="G182" s="32"/>
      <c r="H182" s="19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41"/>
      <c r="F183" s="241"/>
      <c r="G183" s="32"/>
      <c r="H183" s="19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41"/>
      <c r="F184" s="241"/>
      <c r="G184" s="32"/>
      <c r="H184" s="19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41"/>
      <c r="F185" s="241"/>
      <c r="G185" s="32"/>
      <c r="H185" s="19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41"/>
      <c r="F186" s="241"/>
      <c r="G186" s="32"/>
      <c r="H186" s="19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41"/>
      <c r="F187" s="241"/>
      <c r="G187" s="32"/>
      <c r="H187" s="19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41"/>
      <c r="F188" s="241"/>
      <c r="G188" s="32"/>
      <c r="H188" s="19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41"/>
      <c r="F189" s="241"/>
      <c r="G189" s="32"/>
      <c r="H189" s="19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41"/>
      <c r="F190" s="241"/>
      <c r="G190" s="32"/>
      <c r="H190" s="19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41"/>
      <c r="F191" s="241"/>
      <c r="G191" s="32"/>
      <c r="H191" s="19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41"/>
      <c r="F192" s="241"/>
      <c r="G192" s="32"/>
      <c r="H192" s="19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41"/>
      <c r="F193" s="241"/>
      <c r="G193" s="32"/>
      <c r="H193" s="19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41"/>
      <c r="F194" s="241"/>
      <c r="G194" s="32"/>
      <c r="H194" s="19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41"/>
      <c r="F195" s="241"/>
      <c r="G195" s="32"/>
      <c r="H195" s="19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41"/>
      <c r="F196" s="241"/>
      <c r="G196" s="32"/>
      <c r="H196" s="19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41"/>
      <c r="F197" s="241"/>
      <c r="G197" s="32"/>
      <c r="H197" s="19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41"/>
      <c r="F198" s="241"/>
      <c r="G198" s="32"/>
      <c r="H198" s="19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41"/>
      <c r="F199" s="241"/>
      <c r="G199" s="32"/>
      <c r="H199" s="19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41"/>
      <c r="F200" s="241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41"/>
      <c r="F201" s="241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41"/>
      <c r="F202" s="241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41"/>
      <c r="F203" s="241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41"/>
      <c r="F204" s="241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41"/>
      <c r="F205" s="241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41"/>
      <c r="F206" s="241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41"/>
      <c r="F207" s="241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41"/>
      <c r="F208" s="241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41"/>
      <c r="F209" s="241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41"/>
      <c r="F210" s="241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41"/>
      <c r="F211" s="241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41"/>
      <c r="F212" s="241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41"/>
      <c r="F213" s="241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41"/>
      <c r="F282" s="241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41"/>
      <c r="F283" s="241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41"/>
      <c r="F284" s="241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41"/>
      <c r="F285" s="241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41"/>
      <c r="F286" s="241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41"/>
      <c r="F287" s="241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41"/>
      <c r="F288" s="241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41"/>
      <c r="F289" s="241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41"/>
      <c r="F290" s="241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41"/>
      <c r="F291" s="241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41"/>
      <c r="F292" s="241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41"/>
      <c r="F293" s="241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41"/>
      <c r="F294" s="241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41"/>
      <c r="F295" s="241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41"/>
      <c r="F296" s="241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41"/>
      <c r="F297" s="241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41"/>
      <c r="F298" s="241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41"/>
      <c r="F299" s="241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41"/>
      <c r="F300" s="241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41"/>
      <c r="F301" s="241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254"/>
      <c r="H352" s="254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254"/>
      <c r="H353" s="254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254"/>
      <c r="H354" s="254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254"/>
      <c r="H355" s="254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254"/>
      <c r="H356" s="254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254"/>
      <c r="H357" s="254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254"/>
      <c r="H358" s="254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254"/>
      <c r="H359" s="254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254"/>
      <c r="H360" s="254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254"/>
      <c r="H361" s="254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254"/>
      <c r="H362" s="254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254"/>
      <c r="H363" s="254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54"/>
      <c r="H364" s="254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54"/>
      <c r="H365" s="254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54"/>
      <c r="H383" s="254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54"/>
      <c r="H384" s="254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54"/>
      <c r="H385" s="254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54"/>
      <c r="H386" s="254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54"/>
      <c r="H387" s="254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54"/>
      <c r="H388" s="254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54"/>
      <c r="H389" s="254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54"/>
      <c r="H390" s="254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54"/>
      <c r="H391" s="254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54"/>
      <c r="H392" s="254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54"/>
      <c r="H393" s="254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54"/>
      <c r="H394" s="254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54"/>
      <c r="H395" s="254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54"/>
      <c r="H396" s="254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54"/>
      <c r="H397" s="254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54"/>
      <c r="H398" s="254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54"/>
      <c r="H399" s="254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54"/>
      <c r="H400" s="254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54"/>
      <c r="H401" s="254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54"/>
      <c r="H402" s="254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S414"/>
  <sheetViews>
    <sheetView showGridLines="0" topLeftCell="A13" zoomScaleNormal="100" zoomScaleSheetLayoutView="100" workbookViewId="0">
      <selection activeCell="E35" sqref="E35:F3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61" t="s">
        <v>357</v>
      </c>
      <c r="C2" s="261"/>
      <c r="D2" s="261"/>
      <c r="E2" s="261"/>
      <c r="F2" s="261"/>
      <c r="G2" s="261"/>
      <c r="H2" s="261"/>
      <c r="I2" s="261"/>
      <c r="J2"/>
      <c r="K2" s="9"/>
      <c r="L2" s="9"/>
      <c r="N2" s="9"/>
      <c r="O2" s="9"/>
    </row>
    <row r="3" spans="2:19" ht="13.5" hidden="1" customHeight="1" x14ac:dyDescent="0.3">
      <c r="B3" s="262" t="e">
        <f>UPPER(#REF!)</f>
        <v>#REF!</v>
      </c>
      <c r="C3" s="262"/>
      <c r="D3" s="262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280" t="s">
        <v>49</v>
      </c>
      <c r="C4" s="280"/>
      <c r="D4" s="280"/>
      <c r="E4" s="35">
        <v>0.45833333333333331</v>
      </c>
      <c r="F4" s="281" t="s">
        <v>73</v>
      </c>
      <c r="G4" s="282"/>
      <c r="H4" s="36">
        <v>0.78125</v>
      </c>
      <c r="I4" s="37">
        <f ca="1">NOW()</f>
        <v>42868.620809837965</v>
      </c>
      <c r="J4"/>
    </row>
    <row r="5" spans="2:19" x14ac:dyDescent="0.3">
      <c r="B5" s="288" t="s">
        <v>295</v>
      </c>
      <c r="C5" s="288"/>
      <c r="D5" s="288"/>
      <c r="E5" s="267" t="s">
        <v>52</v>
      </c>
      <c r="F5" s="267"/>
      <c r="G5" s="267" t="s">
        <v>50</v>
      </c>
      <c r="H5" s="267"/>
      <c r="I5" s="50">
        <v>100</v>
      </c>
      <c r="J5"/>
      <c r="K5" s="179" t="s">
        <v>309</v>
      </c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35"/>
      <c r="C6" s="135"/>
      <c r="D6" s="135"/>
      <c r="E6" s="136"/>
      <c r="F6" s="136"/>
      <c r="G6" s="136"/>
      <c r="H6" s="136"/>
      <c r="I6" s="51"/>
      <c r="J6"/>
      <c r="K6" s="179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52" t="s">
        <v>178</v>
      </c>
      <c r="C7" s="52"/>
      <c r="D7" s="52"/>
      <c r="E7" s="249">
        <v>3990000</v>
      </c>
      <c r="F7" s="249"/>
      <c r="G7" s="255">
        <v>1</v>
      </c>
      <c r="H7" s="255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54" t="s">
        <v>75</v>
      </c>
      <c r="C8" s="54"/>
      <c r="D8" s="54"/>
      <c r="E8" s="255" t="s">
        <v>51</v>
      </c>
      <c r="F8" s="255"/>
      <c r="G8" s="255" t="s">
        <v>51</v>
      </c>
      <c r="H8" s="255"/>
      <c r="I8" s="133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276</v>
      </c>
      <c r="C9" s="14"/>
      <c r="D9" s="14"/>
      <c r="E9" s="249">
        <v>3400</v>
      </c>
      <c r="F9" s="249"/>
      <c r="G9" s="255">
        <f>+I5</f>
        <v>100</v>
      </c>
      <c r="H9" s="255"/>
      <c r="I9" s="132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277</v>
      </c>
      <c r="C10" s="14"/>
      <c r="D10" s="14"/>
      <c r="E10" s="249">
        <v>5800</v>
      </c>
      <c r="F10" s="249"/>
      <c r="G10" s="255">
        <f>+I5</f>
        <v>100</v>
      </c>
      <c r="H10" s="255"/>
      <c r="I10" s="132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52" t="s">
        <v>112</v>
      </c>
      <c r="C11" s="52"/>
      <c r="D11" s="52"/>
      <c r="E11" s="249">
        <v>43900</v>
      </c>
      <c r="F11" s="249"/>
      <c r="G11" s="255">
        <f>I5-G12</f>
        <v>100</v>
      </c>
      <c r="H11" s="255"/>
      <c r="I11" s="132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3">
      <c r="B12" s="52" t="s">
        <v>71</v>
      </c>
      <c r="C12" s="52"/>
      <c r="D12" s="52"/>
      <c r="E12" s="249">
        <v>22000</v>
      </c>
      <c r="F12" s="249"/>
      <c r="G12" s="255"/>
      <c r="H12" s="255"/>
      <c r="I12" s="53"/>
      <c r="M12" s="15"/>
      <c r="N12" s="32"/>
      <c r="O12" s="32"/>
      <c r="P12" s="32"/>
      <c r="Q12" s="32"/>
      <c r="R12" s="32"/>
      <c r="S12" s="32"/>
    </row>
    <row r="13" spans="2:19" x14ac:dyDescent="0.3">
      <c r="B13" s="52" t="s">
        <v>113</v>
      </c>
      <c r="C13" s="52"/>
      <c r="D13" s="52"/>
      <c r="E13" s="249">
        <v>5800</v>
      </c>
      <c r="F13" s="249"/>
      <c r="G13" s="255">
        <f>I5</f>
        <v>100</v>
      </c>
      <c r="H13" s="255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49"/>
      <c r="F14" s="249"/>
      <c r="G14" s="255"/>
      <c r="H14" s="255"/>
      <c r="I14" s="53"/>
      <c r="M14" s="15"/>
      <c r="N14" s="32"/>
      <c r="O14" s="32"/>
      <c r="P14" s="32"/>
      <c r="Q14" s="32"/>
      <c r="R14" s="32"/>
      <c r="S14" s="32"/>
    </row>
    <row r="15" spans="2:19" x14ac:dyDescent="0.3">
      <c r="B15" s="55"/>
      <c r="C15" s="55"/>
      <c r="D15" s="55"/>
      <c r="E15" s="249"/>
      <c r="F15" s="249"/>
      <c r="G15" s="255"/>
      <c r="H15" s="255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3">
      <c r="B16" s="259" t="s">
        <v>283</v>
      </c>
      <c r="C16" s="259"/>
      <c r="D16" s="259"/>
      <c r="E16" s="249"/>
      <c r="F16" s="249"/>
      <c r="G16" s="255"/>
      <c r="H16" s="255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3">
      <c r="B17" s="260" t="s">
        <v>308</v>
      </c>
      <c r="C17" s="260"/>
      <c r="D17" s="260"/>
      <c r="E17" s="143"/>
      <c r="F17" s="143"/>
      <c r="G17" s="144"/>
      <c r="H17" s="144"/>
      <c r="I17" s="53"/>
      <c r="M17" s="15"/>
      <c r="N17" s="32"/>
      <c r="O17" s="32"/>
      <c r="P17" s="32"/>
      <c r="Q17" s="32"/>
      <c r="R17" s="32"/>
      <c r="S17" s="32"/>
    </row>
    <row r="18" spans="1:19" x14ac:dyDescent="0.3">
      <c r="B18" s="41" t="s">
        <v>293</v>
      </c>
      <c r="C18" s="41"/>
      <c r="D18" s="41"/>
      <c r="E18" s="246">
        <v>52400</v>
      </c>
      <c r="F18" s="246"/>
      <c r="G18" s="258">
        <f>ROUNDUP(((G11*1)/10),0)</f>
        <v>10</v>
      </c>
      <c r="H18" s="258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26" t="s">
        <v>278</v>
      </c>
      <c r="C19" s="19"/>
      <c r="D19" s="120"/>
      <c r="E19" s="246">
        <v>49900</v>
      </c>
      <c r="F19" s="246"/>
      <c r="G19" s="285">
        <f>ROUNDUP(((G11*1)/8),0)</f>
        <v>13</v>
      </c>
      <c r="H19" s="285"/>
      <c r="I19" s="130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9" t="s">
        <v>307</v>
      </c>
      <c r="C20" s="58"/>
      <c r="D20" s="58"/>
      <c r="E20" s="249">
        <v>30000</v>
      </c>
      <c r="F20" s="249"/>
      <c r="G20" s="286">
        <f>ROUNDUP(((G11*3)*100%/18),0)+1</f>
        <v>18</v>
      </c>
      <c r="H20" s="286"/>
      <c r="I20" s="204" t="s">
        <v>358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3">
      <c r="B21" s="257" t="s">
        <v>76</v>
      </c>
      <c r="C21" s="257"/>
      <c r="D21" s="257"/>
      <c r="E21" s="249">
        <v>11500</v>
      </c>
      <c r="F21" s="249"/>
      <c r="G21" s="255">
        <f>+I5</f>
        <v>100</v>
      </c>
      <c r="H21" s="255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3">
      <c r="B22" s="60" t="s">
        <v>2</v>
      </c>
      <c r="C22" s="60"/>
      <c r="D22" s="60"/>
      <c r="E22" s="255" t="s">
        <v>51</v>
      </c>
      <c r="F22" s="255"/>
      <c r="G22" s="255" t="s">
        <v>51</v>
      </c>
      <c r="H22" s="255"/>
      <c r="I22" s="133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3">
      <c r="B23" s="58" t="s">
        <v>70</v>
      </c>
      <c r="C23" s="58"/>
      <c r="D23" s="58"/>
      <c r="E23" s="289">
        <v>100000</v>
      </c>
      <c r="F23" s="289"/>
      <c r="G23" s="255">
        <f>IF(I5&lt;80,8,ROUND((I5*10%),0))+2</f>
        <v>12</v>
      </c>
      <c r="H23" s="255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" thickBot="1" x14ac:dyDescent="0.35">
      <c r="B24" s="247" t="s">
        <v>116</v>
      </c>
      <c r="C24" s="247"/>
      <c r="D24" s="247"/>
      <c r="E24" s="247"/>
      <c r="F24" s="247"/>
      <c r="G24" s="247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3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3">
      <c r="B26" s="250" t="s">
        <v>3</v>
      </c>
      <c r="C26" s="250"/>
      <c r="D26" s="250"/>
      <c r="E26" s="250"/>
      <c r="F26" s="250"/>
      <c r="G26" s="250"/>
      <c r="H26" s="250"/>
      <c r="I26" s="250"/>
      <c r="M26" s="32"/>
      <c r="N26" s="32"/>
      <c r="O26" s="32"/>
      <c r="P26" s="32"/>
      <c r="Q26" s="32"/>
      <c r="R26" s="32"/>
      <c r="S26" s="32"/>
    </row>
    <row r="27" spans="1:19" ht="4.5" customHeight="1" x14ac:dyDescent="0.3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3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3">
      <c r="A29" s="19"/>
      <c r="B29" s="134"/>
      <c r="C29" s="134"/>
      <c r="D29" s="134"/>
      <c r="E29" s="134"/>
      <c r="F29" s="134"/>
      <c r="G29" s="134"/>
      <c r="H29" s="134"/>
      <c r="I29" s="47"/>
    </row>
    <row r="30" spans="1:19" x14ac:dyDescent="0.3">
      <c r="A30" s="19"/>
      <c r="B30" s="19"/>
      <c r="C30" s="253" t="s">
        <v>117</v>
      </c>
      <c r="D30" s="253"/>
      <c r="E30" s="138" t="s">
        <v>52</v>
      </c>
      <c r="F30" s="20"/>
      <c r="G30" s="20"/>
      <c r="H30" s="138" t="s">
        <v>0</v>
      </c>
      <c r="I30" s="138" t="s">
        <v>4</v>
      </c>
    </row>
    <row r="31" spans="1:19" ht="15" customHeight="1" x14ac:dyDescent="0.3">
      <c r="B31" s="54" t="s">
        <v>77</v>
      </c>
      <c r="C31" s="54"/>
      <c r="D31" s="54"/>
      <c r="E31" s="249">
        <v>1590000</v>
      </c>
      <c r="F31" s="249"/>
      <c r="G31" s="255">
        <v>1</v>
      </c>
      <c r="H31" s="255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3">
      <c r="B32" s="54" t="s">
        <v>281</v>
      </c>
      <c r="C32" s="54"/>
      <c r="D32" s="54"/>
      <c r="E32" s="249">
        <v>1680000</v>
      </c>
      <c r="F32" s="249"/>
      <c r="G32" s="255">
        <v>1</v>
      </c>
      <c r="H32" s="255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3">
      <c r="B33" s="248" t="s">
        <v>284</v>
      </c>
      <c r="C33" s="248"/>
      <c r="D33" s="248"/>
      <c r="E33" s="289">
        <v>4500000</v>
      </c>
      <c r="F33" s="289">
        <v>3800000</v>
      </c>
      <c r="G33" s="133"/>
      <c r="H33" s="133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3">
      <c r="B34" s="59" t="s">
        <v>282</v>
      </c>
      <c r="C34" s="59"/>
      <c r="E34" s="249">
        <v>65000</v>
      </c>
      <c r="F34" s="249">
        <v>65000</v>
      </c>
      <c r="G34" s="131"/>
      <c r="H34" s="131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3">
      <c r="B35" s="256" t="s">
        <v>179</v>
      </c>
      <c r="C35" s="256"/>
      <c r="D35" s="256"/>
      <c r="E35" s="249">
        <v>700000</v>
      </c>
      <c r="F35" s="249">
        <v>65000</v>
      </c>
      <c r="G35" s="131"/>
      <c r="H35" s="131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3">
      <c r="B36" s="256" t="s">
        <v>180</v>
      </c>
      <c r="C36" s="256"/>
      <c r="D36" s="256"/>
      <c r="E36" s="249">
        <v>450000</v>
      </c>
      <c r="F36" s="249">
        <v>65000</v>
      </c>
      <c r="G36" s="131"/>
      <c r="H36" s="131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3">
      <c r="B37" s="59" t="s">
        <v>128</v>
      </c>
      <c r="C37" s="59"/>
      <c r="E37" s="246">
        <v>650000</v>
      </c>
      <c r="F37" s="246"/>
      <c r="G37" s="131"/>
      <c r="H37" s="131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3">
      <c r="A38" s="21"/>
      <c r="B38" s="59" t="s">
        <v>129</v>
      </c>
      <c r="C38" s="59"/>
      <c r="E38" s="246">
        <v>480000</v>
      </c>
      <c r="F38" s="246"/>
      <c r="G38" s="255"/>
      <c r="H38" s="255"/>
      <c r="I38" s="53"/>
    </row>
    <row r="39" spans="1:19" ht="15.75" customHeight="1" x14ac:dyDescent="0.3">
      <c r="A39" s="21"/>
      <c r="B39" s="59" t="s">
        <v>267</v>
      </c>
      <c r="C39" s="59"/>
      <c r="D39" s="59"/>
      <c r="E39" s="289">
        <v>200000</v>
      </c>
      <c r="F39" s="289">
        <v>160000</v>
      </c>
      <c r="G39" s="178">
        <v>3</v>
      </c>
      <c r="H39" s="178">
        <v>3</v>
      </c>
      <c r="I39" s="53">
        <f>E39*G39</f>
        <v>600000</v>
      </c>
      <c r="K39" s="181">
        <v>2.5</v>
      </c>
    </row>
    <row r="40" spans="1:19" ht="15.75" customHeight="1" x14ac:dyDescent="0.3">
      <c r="A40" s="21"/>
      <c r="B40" s="59" t="s">
        <v>188</v>
      </c>
      <c r="C40" s="59"/>
      <c r="E40" s="246">
        <v>500000</v>
      </c>
      <c r="F40" s="246"/>
      <c r="G40" s="287"/>
      <c r="H40" s="287"/>
      <c r="I40" s="53"/>
    </row>
    <row r="41" spans="1:19" ht="15.75" customHeight="1" x14ac:dyDescent="0.3">
      <c r="A41" s="21"/>
      <c r="B41" s="59" t="s">
        <v>86</v>
      </c>
      <c r="C41" s="59"/>
      <c r="E41" s="249">
        <v>850000</v>
      </c>
      <c r="F41" s="249">
        <v>65000</v>
      </c>
      <c r="G41" s="255"/>
      <c r="H41" s="255"/>
      <c r="I41" s="53"/>
    </row>
    <row r="42" spans="1:19" ht="15.75" customHeight="1" x14ac:dyDescent="0.3">
      <c r="A42" s="21"/>
      <c r="B42" s="248" t="s">
        <v>124</v>
      </c>
      <c r="C42" s="248"/>
      <c r="D42" s="248"/>
      <c r="E42" s="249">
        <v>1850000</v>
      </c>
      <c r="F42" s="249">
        <v>160000</v>
      </c>
      <c r="G42" s="32"/>
      <c r="H42" s="139"/>
      <c r="I42" s="22"/>
    </row>
    <row r="43" spans="1:19" ht="36.75" customHeight="1" x14ac:dyDescent="0.3">
      <c r="A43" s="21"/>
      <c r="B43" s="248" t="s">
        <v>125</v>
      </c>
      <c r="C43" s="248"/>
      <c r="D43" s="248"/>
      <c r="E43" s="249">
        <v>1600000</v>
      </c>
      <c r="F43" s="249">
        <v>160000</v>
      </c>
      <c r="G43" s="255"/>
      <c r="H43" s="255"/>
      <c r="I43" s="53"/>
    </row>
    <row r="44" spans="1:19" ht="15.75" customHeight="1" x14ac:dyDescent="0.3">
      <c r="A44" s="21"/>
      <c r="B44" s="59" t="s">
        <v>265</v>
      </c>
      <c r="C44" s="59"/>
      <c r="E44" s="246">
        <v>7500</v>
      </c>
      <c r="F44" s="246"/>
      <c r="G44" s="133"/>
      <c r="H44" s="133"/>
      <c r="I44" s="53"/>
    </row>
    <row r="45" spans="1:19" ht="15.75" customHeight="1" x14ac:dyDescent="0.3">
      <c r="A45" s="21"/>
      <c r="B45" s="59" t="s">
        <v>266</v>
      </c>
      <c r="C45" s="59"/>
      <c r="E45" s="246">
        <v>9000</v>
      </c>
      <c r="F45" s="246"/>
      <c r="G45" s="133"/>
      <c r="H45" s="133"/>
      <c r="I45" s="53"/>
    </row>
    <row r="46" spans="1:19" ht="15.75" customHeight="1" x14ac:dyDescent="0.3">
      <c r="A46" s="21"/>
      <c r="B46" s="59" t="s">
        <v>268</v>
      </c>
      <c r="C46" s="59"/>
      <c r="E46" s="246">
        <v>65000</v>
      </c>
      <c r="F46" s="246"/>
      <c r="G46" s="133"/>
      <c r="H46" s="133"/>
      <c r="I46" s="53"/>
    </row>
    <row r="47" spans="1:19" ht="15.75" customHeight="1" x14ac:dyDescent="0.3">
      <c r="A47" s="21"/>
      <c r="B47" s="59" t="s">
        <v>279</v>
      </c>
      <c r="C47" s="59"/>
      <c r="E47" s="246">
        <v>220000</v>
      </c>
      <c r="F47" s="246"/>
      <c r="G47" s="133"/>
      <c r="H47" s="133"/>
      <c r="I47" s="53"/>
    </row>
    <row r="48" spans="1:19" ht="15.75" customHeight="1" x14ac:dyDescent="0.3">
      <c r="A48" s="21"/>
      <c r="B48" s="59" t="s">
        <v>280</v>
      </c>
      <c r="C48" s="59"/>
      <c r="E48" s="246">
        <v>140000</v>
      </c>
      <c r="F48" s="246"/>
      <c r="G48" s="133"/>
      <c r="H48" s="133"/>
      <c r="I48" s="53"/>
    </row>
    <row r="49" spans="1:9" ht="48" customHeight="1" x14ac:dyDescent="0.3">
      <c r="A49" s="21"/>
      <c r="B49" s="245" t="s">
        <v>289</v>
      </c>
      <c r="C49" s="245"/>
      <c r="D49" s="245"/>
      <c r="E49" s="246">
        <v>2700000</v>
      </c>
      <c r="F49" s="246"/>
      <c r="G49" s="133"/>
      <c r="H49" s="133"/>
      <c r="I49" s="53"/>
    </row>
    <row r="50" spans="1:9" ht="43.5" customHeight="1" x14ac:dyDescent="0.3">
      <c r="A50" s="21"/>
      <c r="B50" s="245" t="s">
        <v>290</v>
      </c>
      <c r="C50" s="245"/>
      <c r="D50" s="245"/>
      <c r="E50" s="246">
        <v>2200000</v>
      </c>
      <c r="F50" s="246"/>
      <c r="G50" s="144"/>
      <c r="H50" s="144"/>
      <c r="I50" s="53"/>
    </row>
    <row r="51" spans="1:9" ht="43.5" customHeight="1" x14ac:dyDescent="0.3">
      <c r="A51" s="21"/>
      <c r="B51" s="245" t="s">
        <v>291</v>
      </c>
      <c r="C51" s="245"/>
      <c r="D51" s="245"/>
      <c r="E51" s="246">
        <v>1600000</v>
      </c>
      <c r="F51" s="246"/>
      <c r="G51" s="144"/>
      <c r="H51" s="144"/>
      <c r="I51" s="53"/>
    </row>
    <row r="52" spans="1:9" ht="15" thickBot="1" x14ac:dyDescent="0.35">
      <c r="A52" s="21"/>
      <c r="B52" s="247" t="s">
        <v>72</v>
      </c>
      <c r="C52" s="247"/>
      <c r="D52" s="247"/>
      <c r="E52" s="247"/>
      <c r="F52" s="247"/>
      <c r="G52" s="247"/>
      <c r="H52" s="61"/>
      <c r="I52" s="62">
        <f>+SUM(I31:I49)</f>
        <v>5670000</v>
      </c>
    </row>
    <row r="53" spans="1:9" ht="15.6" thickTop="1" thickBot="1" x14ac:dyDescent="0.35">
      <c r="A53" s="21"/>
      <c r="B53" s="247" t="s">
        <v>126</v>
      </c>
      <c r="C53" s="247"/>
      <c r="D53" s="247"/>
      <c r="E53" s="247"/>
      <c r="F53" s="247"/>
      <c r="G53" s="247"/>
      <c r="H53" s="61"/>
      <c r="I53" s="62">
        <f>+I52+I24</f>
        <v>19072700</v>
      </c>
    </row>
    <row r="54" spans="1:9" ht="15" thickTop="1" x14ac:dyDescent="0.3">
      <c r="A54" s="21"/>
      <c r="B54" s="137"/>
      <c r="C54" s="137"/>
      <c r="D54" s="137"/>
      <c r="E54" s="137"/>
      <c r="F54" s="137"/>
      <c r="G54" s="137"/>
      <c r="H54" s="61"/>
      <c r="I54" s="141"/>
    </row>
    <row r="55" spans="1:9" ht="15.6" x14ac:dyDescent="0.3">
      <c r="A55" s="21"/>
      <c r="B55" s="154" t="s">
        <v>359</v>
      </c>
      <c r="C55" s="154"/>
      <c r="D55" s="154"/>
      <c r="E55" s="143"/>
      <c r="F55" s="132"/>
      <c r="G55" s="133"/>
      <c r="H55" s="133"/>
      <c r="I55" s="53"/>
    </row>
    <row r="56" spans="1:9" x14ac:dyDescent="0.3">
      <c r="A56" s="21"/>
      <c r="B56" s="105" t="s">
        <v>184</v>
      </c>
      <c r="C56" s="105"/>
      <c r="D56" s="105"/>
      <c r="E56" s="283"/>
      <c r="F56" s="283"/>
      <c r="G56" s="283">
        <v>0.45</v>
      </c>
      <c r="H56" s="283"/>
      <c r="I56" s="106">
        <f>+I7*G56</f>
        <v>1795500</v>
      </c>
    </row>
    <row r="57" spans="1:9" x14ac:dyDescent="0.3">
      <c r="A57" s="21"/>
      <c r="B57" s="105" t="s">
        <v>274</v>
      </c>
      <c r="C57" s="105"/>
      <c r="D57" s="105"/>
      <c r="E57" s="283"/>
      <c r="F57" s="283"/>
      <c r="G57" s="283">
        <v>0.35</v>
      </c>
      <c r="H57" s="283"/>
      <c r="I57" s="106">
        <f>+I35*G57</f>
        <v>244999.99999999997</v>
      </c>
    </row>
    <row r="58" spans="1:9" x14ac:dyDescent="0.3">
      <c r="A58" s="21"/>
      <c r="B58" s="105" t="s">
        <v>275</v>
      </c>
      <c r="C58" s="107"/>
      <c r="D58" s="107"/>
      <c r="E58" s="140"/>
      <c r="F58" s="140"/>
      <c r="G58" s="140"/>
      <c r="H58" s="140">
        <v>0.25</v>
      </c>
      <c r="I58" s="106">
        <f>I36*H58</f>
        <v>112500</v>
      </c>
    </row>
    <row r="59" spans="1:9" x14ac:dyDescent="0.3">
      <c r="A59" s="21"/>
      <c r="B59" s="107" t="s">
        <v>186</v>
      </c>
      <c r="C59" s="107"/>
      <c r="D59" s="107"/>
      <c r="E59" s="283"/>
      <c r="F59" s="283"/>
      <c r="G59" s="283" t="s">
        <v>181</v>
      </c>
      <c r="H59" s="283"/>
      <c r="I59" s="53">
        <f>I13</f>
        <v>580000</v>
      </c>
    </row>
    <row r="60" spans="1:9" x14ac:dyDescent="0.3">
      <c r="A60" s="21"/>
      <c r="B60" s="107" t="s">
        <v>187</v>
      </c>
      <c r="C60" s="107"/>
      <c r="D60" s="107"/>
      <c r="E60" s="270"/>
      <c r="F60" s="270"/>
      <c r="G60" s="283">
        <v>1</v>
      </c>
      <c r="H60" s="283"/>
      <c r="I60" s="53">
        <f>+G60*I32</f>
        <v>1680000</v>
      </c>
    </row>
    <row r="61" spans="1:9" ht="15" thickBot="1" x14ac:dyDescent="0.35">
      <c r="A61" s="21"/>
      <c r="B61" s="247" t="s">
        <v>182</v>
      </c>
      <c r="C61" s="247"/>
      <c r="D61" s="247"/>
      <c r="E61" s="247"/>
      <c r="F61" s="247"/>
      <c r="G61" s="247"/>
      <c r="H61" s="61"/>
      <c r="I61" s="62">
        <f>+SUM(I56:I60)</f>
        <v>4413000</v>
      </c>
    </row>
    <row r="62" spans="1:9" ht="15.6" thickTop="1" thickBot="1" x14ac:dyDescent="0.35">
      <c r="A62" s="21"/>
      <c r="B62" s="247" t="s">
        <v>183</v>
      </c>
      <c r="C62" s="247"/>
      <c r="D62" s="247"/>
      <c r="E62" s="247"/>
      <c r="F62" s="247"/>
      <c r="G62" s="247"/>
      <c r="H62" s="61"/>
      <c r="I62" s="62">
        <f>+I53-I61</f>
        <v>14659700</v>
      </c>
    </row>
    <row r="63" spans="1:9" ht="15" thickTop="1" x14ac:dyDescent="0.3">
      <c r="A63" s="21"/>
      <c r="B63" s="242" t="str">
        <f>IF($A63&gt;0,VLOOKUP($A63,[2]ADICIONALES!$A$1:$C$200,2,FALSE),"")</f>
        <v/>
      </c>
      <c r="C63" s="242"/>
      <c r="D63" s="242"/>
      <c r="E63" s="243" t="str">
        <f>IF($A63&gt;0,VLOOKUP($A63,[2]ADICIONALES!$A$1:$C$200,3,FALSE),"")</f>
        <v/>
      </c>
      <c r="F63" s="243"/>
      <c r="G63" s="32"/>
      <c r="H63" s="139"/>
      <c r="I63" s="22" t="str">
        <f t="shared" ref="I63:I84" si="0">IF($H63&gt;0,E63*H63,"")</f>
        <v/>
      </c>
    </row>
    <row r="64" spans="1:9" x14ac:dyDescent="0.3">
      <c r="A64" s="21"/>
      <c r="B64" s="242" t="str">
        <f>IF($A64&gt;0,VLOOKUP($A64,[2]ADICIONALES!$A$1:$C$200,2,FALSE),"")</f>
        <v/>
      </c>
      <c r="C64" s="242"/>
      <c r="D64" s="242"/>
      <c r="E64" s="243" t="str">
        <f>IF($A64&gt;0,VLOOKUP($A64,[2]ADICIONALES!$A$1:$C$200,3,FALSE),"")</f>
        <v/>
      </c>
      <c r="F64" s="243"/>
      <c r="G64" s="32"/>
      <c r="H64" s="139"/>
      <c r="I64" s="22">
        <f>+I7+I9+I10+I11+I13+I18+I19+I21+I23+I31+I32+I35+I36+I37+I39-I56-I57-I58-I59-I60</f>
        <v>14659700</v>
      </c>
    </row>
    <row r="65" spans="1:9" x14ac:dyDescent="0.3">
      <c r="A65" s="21"/>
      <c r="B65" s="242" t="str">
        <f>IF($A65&gt;0,VLOOKUP($A65,[2]ADICIONALES!$A$1:$C$200,2,FALSE),"")</f>
        <v/>
      </c>
      <c r="C65" s="242"/>
      <c r="D65" s="242"/>
      <c r="E65" s="243" t="str">
        <f>IF($A65&gt;0,VLOOKUP($A65,[2]ADICIONALES!$A$1:$C$200,3,FALSE),"")</f>
        <v/>
      </c>
      <c r="F65" s="243"/>
      <c r="G65" s="32"/>
      <c r="H65" s="139"/>
      <c r="I65" s="22" t="str">
        <f t="shared" si="0"/>
        <v/>
      </c>
    </row>
    <row r="66" spans="1:9" x14ac:dyDescent="0.3">
      <c r="A66" s="21"/>
      <c r="B66" s="242" t="str">
        <f>IF($A66&gt;0,VLOOKUP($A66,[2]ADICIONALES!$A$1:$C$200,2,FALSE),"")</f>
        <v/>
      </c>
      <c r="C66" s="242"/>
      <c r="D66" s="242"/>
      <c r="E66" s="243" t="str">
        <f>IF($A66&gt;0,VLOOKUP($A66,[2]ADICIONALES!$A$1:$C$200,3,FALSE),"")</f>
        <v/>
      </c>
      <c r="F66" s="243"/>
      <c r="G66" s="32"/>
      <c r="H66" s="139"/>
      <c r="I66" s="22" t="str">
        <f t="shared" si="0"/>
        <v/>
      </c>
    </row>
    <row r="67" spans="1:9" x14ac:dyDescent="0.3">
      <c r="A67" s="21"/>
      <c r="B67" s="242" t="str">
        <f>IF($A67&gt;0,VLOOKUP($A67,[2]ADICIONALES!$A$1:$C$200,2,FALSE),"")</f>
        <v/>
      </c>
      <c r="C67" s="242"/>
      <c r="D67" s="242"/>
      <c r="E67" s="243" t="str">
        <f>IF($A67&gt;0,VLOOKUP($A67,[2]ADICIONALES!$A$1:$C$200,3,FALSE),"")</f>
        <v/>
      </c>
      <c r="F67" s="243"/>
      <c r="G67" s="32"/>
      <c r="H67" s="139"/>
      <c r="I67" s="22" t="str">
        <f t="shared" si="0"/>
        <v/>
      </c>
    </row>
    <row r="68" spans="1:9" x14ac:dyDescent="0.3">
      <c r="A68" s="21"/>
      <c r="B68" s="242" t="str">
        <f>IF($A68&gt;0,VLOOKUP($A68,[2]ADICIONALES!$A$1:$C$200,2,FALSE),"")</f>
        <v/>
      </c>
      <c r="C68" s="242"/>
      <c r="D68" s="242"/>
      <c r="E68" s="243" t="str">
        <f>IF($A68&gt;0,VLOOKUP($A68,[2]ADICIONALES!$A$1:$C$200,3,FALSE),"")</f>
        <v/>
      </c>
      <c r="F68" s="243"/>
      <c r="G68" s="32"/>
      <c r="H68" s="139"/>
      <c r="I68" s="22" t="str">
        <f t="shared" si="0"/>
        <v/>
      </c>
    </row>
    <row r="69" spans="1:9" x14ac:dyDescent="0.3">
      <c r="A69" s="21"/>
      <c r="B69" s="242" t="str">
        <f>IF($A69&gt;0,VLOOKUP($A69,[2]ADICIONALES!$A$1:$C$200,2,FALSE),"")</f>
        <v/>
      </c>
      <c r="C69" s="242"/>
      <c r="D69" s="242"/>
      <c r="E69" s="243" t="str">
        <f>IF($A69&gt;0,VLOOKUP($A69,[2]ADICIONALES!$A$1:$C$200,3,FALSE),"")</f>
        <v/>
      </c>
      <c r="F69" s="243"/>
      <c r="G69" s="32"/>
      <c r="H69" s="139"/>
      <c r="I69" s="22" t="str">
        <f t="shared" si="0"/>
        <v/>
      </c>
    </row>
    <row r="70" spans="1:9" x14ac:dyDescent="0.3">
      <c r="A70" s="21"/>
      <c r="B70" s="242" t="str">
        <f>IF($A70&gt;0,VLOOKUP($A70,[2]ADICIONALES!$A$1:$C$200,2,FALSE),"")</f>
        <v/>
      </c>
      <c r="C70" s="242"/>
      <c r="D70" s="242"/>
      <c r="E70" s="243" t="str">
        <f>IF($A70&gt;0,VLOOKUP($A70,[2]ADICIONALES!$A$1:$C$200,3,FALSE),"")</f>
        <v/>
      </c>
      <c r="F70" s="243"/>
      <c r="G70" s="32"/>
      <c r="H70" s="139"/>
      <c r="I70" s="22" t="str">
        <f t="shared" si="0"/>
        <v/>
      </c>
    </row>
    <row r="71" spans="1:9" x14ac:dyDescent="0.3">
      <c r="A71" s="21"/>
      <c r="B71" s="242" t="str">
        <f>IF($A71&gt;0,VLOOKUP($A71,[2]ADICIONALES!$A$1:$C$200,2,FALSE),"")</f>
        <v/>
      </c>
      <c r="C71" s="242"/>
      <c r="D71" s="242"/>
      <c r="E71" s="243" t="str">
        <f>IF($A71&gt;0,VLOOKUP($A71,[2]ADICIONALES!$A$1:$C$200,3,FALSE),"")</f>
        <v/>
      </c>
      <c r="F71" s="243"/>
      <c r="G71" s="32"/>
      <c r="H71" s="139"/>
      <c r="I71" s="22" t="str">
        <f t="shared" si="0"/>
        <v/>
      </c>
    </row>
    <row r="72" spans="1:9" x14ac:dyDescent="0.3">
      <c r="A72" s="21"/>
      <c r="B72" s="242" t="str">
        <f>IF($A72&gt;0,VLOOKUP($A72,[2]ADICIONALES!$A$1:$C$200,2,FALSE),"")</f>
        <v/>
      </c>
      <c r="C72" s="242"/>
      <c r="D72" s="242"/>
      <c r="E72" s="243" t="str">
        <f>IF($A72&gt;0,VLOOKUP($A72,[2]ADICIONALES!$A$1:$C$200,3,FALSE),"")</f>
        <v/>
      </c>
      <c r="F72" s="243"/>
      <c r="G72" s="32"/>
      <c r="H72" s="139"/>
      <c r="I72" s="22" t="str">
        <f t="shared" si="0"/>
        <v/>
      </c>
    </row>
    <row r="73" spans="1:9" x14ac:dyDescent="0.3">
      <c r="A73" s="21"/>
      <c r="B73" s="242" t="str">
        <f>IF($A73&gt;0,VLOOKUP($A73,[2]ADICIONALES!$A$1:$C$200,2,FALSE),"")</f>
        <v/>
      </c>
      <c r="C73" s="242"/>
      <c r="D73" s="242"/>
      <c r="E73" s="243" t="str">
        <f>IF($A73&gt;0,VLOOKUP($A73,[2]ADICIONALES!$A$1:$C$200,3,FALSE),"")</f>
        <v/>
      </c>
      <c r="F73" s="243"/>
      <c r="G73" s="32"/>
      <c r="H73" s="139"/>
      <c r="I73" s="22" t="str">
        <f t="shared" si="0"/>
        <v/>
      </c>
    </row>
    <row r="74" spans="1:9" x14ac:dyDescent="0.3">
      <c r="A74" s="21"/>
      <c r="B74" s="242" t="str">
        <f>IF($A74&gt;0,VLOOKUP($A74,[2]ADICIONALES!$A$1:$C$200,2,FALSE),"")</f>
        <v/>
      </c>
      <c r="C74" s="242"/>
      <c r="D74" s="242"/>
      <c r="E74" s="243" t="str">
        <f>IF($A74&gt;0,VLOOKUP($A74,[2]ADICIONALES!$A$1:$C$200,3,FALSE),"")</f>
        <v/>
      </c>
      <c r="F74" s="243"/>
      <c r="G74" s="32"/>
      <c r="H74" s="139"/>
      <c r="I74" s="22" t="str">
        <f t="shared" si="0"/>
        <v/>
      </c>
    </row>
    <row r="75" spans="1:9" x14ac:dyDescent="0.3">
      <c r="A75" s="21"/>
      <c r="B75" s="242" t="str">
        <f>IF($A75&gt;0,VLOOKUP($A75,[2]ADICIONALES!$A$1:$C$200,2,FALSE),"")</f>
        <v/>
      </c>
      <c r="C75" s="242"/>
      <c r="D75" s="242"/>
      <c r="E75" s="243" t="str">
        <f>IF($A75&gt;0,VLOOKUP($A75,[2]ADICIONALES!$A$1:$C$200,3,FALSE),"")</f>
        <v/>
      </c>
      <c r="F75" s="243"/>
      <c r="G75" s="32"/>
      <c r="H75" s="139"/>
      <c r="I75" s="22" t="str">
        <f t="shared" si="0"/>
        <v/>
      </c>
    </row>
    <row r="76" spans="1:9" x14ac:dyDescent="0.3">
      <c r="A76" s="21"/>
      <c r="B76" s="242" t="str">
        <f>IF($A76&gt;0,VLOOKUP($A76,[2]ADICIONALES!$A$1:$C$200,2,FALSE),"")</f>
        <v/>
      </c>
      <c r="C76" s="242"/>
      <c r="D76" s="242"/>
      <c r="E76" s="243" t="str">
        <f>IF($A76&gt;0,VLOOKUP($A76,[2]ADICIONALES!$A$1:$C$200,3,FALSE),"")</f>
        <v/>
      </c>
      <c r="F76" s="243"/>
      <c r="G76" s="32"/>
      <c r="H76" s="139"/>
      <c r="I76" s="22" t="str">
        <f t="shared" si="0"/>
        <v/>
      </c>
    </row>
    <row r="77" spans="1:9" x14ac:dyDescent="0.3">
      <c r="A77" s="21"/>
      <c r="B77" s="242" t="str">
        <f>IF($A77&gt;0,VLOOKUP($A77,[2]ADICIONALES!$A$1:$C$200,2,FALSE),"")</f>
        <v/>
      </c>
      <c r="C77" s="242"/>
      <c r="D77" s="242"/>
      <c r="E77" s="243" t="str">
        <f>IF($A77&gt;0,VLOOKUP($A77,[2]ADICIONALES!$A$1:$C$200,3,FALSE),"")</f>
        <v/>
      </c>
      <c r="F77" s="243"/>
      <c r="G77" s="32"/>
      <c r="H77" s="139"/>
      <c r="I77" s="22" t="str">
        <f t="shared" si="0"/>
        <v/>
      </c>
    </row>
    <row r="78" spans="1:9" x14ac:dyDescent="0.3">
      <c r="A78" s="21"/>
      <c r="B78" s="242" t="str">
        <f>IF($A78&gt;0,VLOOKUP($A78,[2]ADICIONALES!$A$1:$C$200,2,FALSE),"")</f>
        <v/>
      </c>
      <c r="C78" s="242"/>
      <c r="D78" s="242"/>
      <c r="E78" s="243" t="str">
        <f>IF($A78&gt;0,VLOOKUP($A78,[2]ADICIONALES!$A$1:$C$200,3,FALSE),"")</f>
        <v/>
      </c>
      <c r="F78" s="243"/>
      <c r="G78" s="32"/>
      <c r="H78" s="139"/>
      <c r="I78" s="22" t="str">
        <f t="shared" si="0"/>
        <v/>
      </c>
    </row>
    <row r="79" spans="1:9" x14ac:dyDescent="0.3">
      <c r="A79" s="21"/>
      <c r="B79" s="242" t="str">
        <f>IF($A79&gt;0,VLOOKUP($A79,[2]ADICIONALES!$A$1:$C$200,2,FALSE),"")</f>
        <v/>
      </c>
      <c r="C79" s="242"/>
      <c r="D79" s="242"/>
      <c r="E79" s="243" t="str">
        <f>IF($A79&gt;0,VLOOKUP($A79,[2]ADICIONALES!$A$1:$C$200,3,FALSE),"")</f>
        <v/>
      </c>
      <c r="F79" s="243"/>
      <c r="G79" s="32"/>
      <c r="H79" s="139"/>
      <c r="I79" s="22" t="str">
        <f t="shared" si="0"/>
        <v/>
      </c>
    </row>
    <row r="80" spans="1:9" x14ac:dyDescent="0.3">
      <c r="A80" s="21"/>
      <c r="B80" s="242" t="str">
        <f>IF($A80&gt;0,VLOOKUP($A80,[2]ADICIONALES!$A$1:$C$200,2,FALSE),"")</f>
        <v/>
      </c>
      <c r="C80" s="242"/>
      <c r="D80" s="242"/>
      <c r="E80" s="243" t="str">
        <f>IF($A80&gt;0,VLOOKUP($A80,[2]ADICIONALES!$A$1:$C$200,3,FALSE),"")</f>
        <v/>
      </c>
      <c r="F80" s="243"/>
      <c r="G80" s="32"/>
      <c r="H80" s="139"/>
      <c r="I80" s="22" t="str">
        <f t="shared" si="0"/>
        <v/>
      </c>
    </row>
    <row r="81" spans="1:19" x14ac:dyDescent="0.3">
      <c r="A81" s="21"/>
      <c r="B81" s="242" t="str">
        <f>IF($A81&gt;0,VLOOKUP($A81,[2]ADICIONALES!$A$1:$C$200,2,FALSE),"")</f>
        <v/>
      </c>
      <c r="C81" s="242"/>
      <c r="D81" s="242"/>
      <c r="E81" s="243" t="str">
        <f>IF($A81&gt;0,VLOOKUP($A81,[2]ADICIONALES!$A$1:$C$200,3,FALSE),"")</f>
        <v/>
      </c>
      <c r="F81" s="243"/>
      <c r="G81" s="32"/>
      <c r="H81" s="139"/>
      <c r="I81" s="22" t="str">
        <f t="shared" si="0"/>
        <v/>
      </c>
    </row>
    <row r="82" spans="1:19" x14ac:dyDescent="0.3">
      <c r="A82" s="21"/>
      <c r="B82" s="242" t="str">
        <f>IF($A82&gt;0,VLOOKUP($A82,[2]ADICIONALES!$A$1:$C$200,2,FALSE),"")</f>
        <v/>
      </c>
      <c r="C82" s="242"/>
      <c r="D82" s="242"/>
      <c r="E82" s="243" t="str">
        <f>IF($A82&gt;0,VLOOKUP($A82,[2]ADICIONALES!$A$1:$C$200,3,FALSE),"")</f>
        <v/>
      </c>
      <c r="F82" s="243"/>
      <c r="G82" s="32"/>
      <c r="H82" s="139"/>
      <c r="I82" s="22" t="str">
        <f t="shared" si="0"/>
        <v/>
      </c>
    </row>
    <row r="83" spans="1:19" x14ac:dyDescent="0.3">
      <c r="A83" s="21"/>
      <c r="B83" s="242" t="str">
        <f>IF($A83&gt;0,VLOOKUP($A83,[2]ADICIONALES!$A$1:$C$200,2,FALSE),"")</f>
        <v/>
      </c>
      <c r="C83" s="242"/>
      <c r="D83" s="242"/>
      <c r="E83" s="243" t="str">
        <f>IF($A83&gt;0,VLOOKUP($A83,[2]ADICIONALES!$A$1:$C$200,3,FALSE),"")</f>
        <v/>
      </c>
      <c r="F83" s="243"/>
      <c r="G83" s="32"/>
      <c r="H83" s="139"/>
      <c r="I83" s="22" t="str">
        <f t="shared" si="0"/>
        <v/>
      </c>
    </row>
    <row r="84" spans="1:19" x14ac:dyDescent="0.3">
      <c r="A84" s="21"/>
      <c r="B84" s="242" t="str">
        <f>IF($A84&gt;0,VLOOKUP($A84,[2]ADICIONALES!$A$1:$C$200,2,FALSE),"")</f>
        <v/>
      </c>
      <c r="C84" s="242"/>
      <c r="D84" s="242"/>
      <c r="E84" s="243" t="str">
        <f>IF($A84&gt;0,VLOOKUP($A84,[2]ADICIONALES!$A$1:$C$200,3,FALSE),"")</f>
        <v/>
      </c>
      <c r="F84" s="243"/>
      <c r="G84" s="32"/>
      <c r="H84" s="139"/>
      <c r="I84" s="22" t="str">
        <f t="shared" si="0"/>
        <v/>
      </c>
    </row>
    <row r="85" spans="1:19" s="25" customFormat="1" x14ac:dyDescent="0.3">
      <c r="A85" s="21"/>
      <c r="B85" s="242" t="str">
        <f>IF($A85&gt;0,VLOOKUP($A85,[2]ADICIONALES!$A$1:$C$200,2,FALSE),"")</f>
        <v/>
      </c>
      <c r="C85" s="242"/>
      <c r="D85" s="242"/>
      <c r="E85" s="244"/>
      <c r="F85" s="244"/>
      <c r="G85" s="23"/>
      <c r="H85" s="139"/>
      <c r="I85" s="24"/>
    </row>
    <row r="86" spans="1:19" x14ac:dyDescent="0.3">
      <c r="E86" s="241"/>
      <c r="F86" s="241"/>
      <c r="G86" s="32"/>
      <c r="H86" s="139"/>
    </row>
    <row r="87" spans="1:19" s="8" customFormat="1" x14ac:dyDescent="0.3">
      <c r="A87" s="6"/>
      <c r="B87" s="6"/>
      <c r="C87" s="6"/>
      <c r="D87" s="6"/>
      <c r="E87" s="241"/>
      <c r="F87" s="241"/>
      <c r="G87" s="32"/>
      <c r="H87" s="139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41"/>
      <c r="F88" s="241"/>
      <c r="G88" s="32"/>
      <c r="H88" s="139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41"/>
      <c r="F89" s="241"/>
      <c r="G89" s="32"/>
      <c r="H89" s="139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41"/>
      <c r="F90" s="241"/>
      <c r="G90" s="32"/>
      <c r="H90" s="139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41"/>
      <c r="F91" s="241"/>
      <c r="G91" s="32"/>
      <c r="H91" s="139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41"/>
      <c r="F92" s="241"/>
      <c r="G92" s="32"/>
      <c r="H92" s="139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41"/>
      <c r="F93" s="241"/>
      <c r="G93" s="32"/>
      <c r="H93" s="139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41"/>
      <c r="F94" s="241"/>
      <c r="G94" s="32"/>
      <c r="H94" s="139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41"/>
      <c r="F95" s="241"/>
      <c r="G95" s="32"/>
      <c r="H95" s="139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41"/>
      <c r="F96" s="241"/>
      <c r="G96" s="32"/>
      <c r="H96" s="139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41"/>
      <c r="F97" s="241"/>
      <c r="G97" s="32"/>
      <c r="H97" s="139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41"/>
      <c r="F98" s="241"/>
      <c r="G98" s="32"/>
      <c r="H98" s="139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41"/>
      <c r="F99" s="241"/>
      <c r="G99" s="32"/>
      <c r="H99" s="139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41"/>
      <c r="F100" s="241"/>
      <c r="G100" s="32"/>
      <c r="H100" s="139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41"/>
      <c r="F101" s="241"/>
      <c r="G101" s="32"/>
      <c r="H101" s="139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41"/>
      <c r="F102" s="241"/>
      <c r="G102" s="32"/>
      <c r="H102" s="139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41"/>
      <c r="F103" s="241"/>
      <c r="G103" s="32"/>
      <c r="H103" s="139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41"/>
      <c r="F104" s="241"/>
      <c r="G104" s="32"/>
      <c r="H104" s="139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41"/>
      <c r="F105" s="241"/>
      <c r="G105" s="32"/>
      <c r="H105" s="139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41"/>
      <c r="F106" s="241"/>
      <c r="G106" s="32"/>
      <c r="H106" s="139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41"/>
      <c r="F107" s="241"/>
      <c r="G107" s="32"/>
      <c r="H107" s="139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41"/>
      <c r="F108" s="241"/>
      <c r="G108" s="32"/>
      <c r="H108" s="139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41"/>
      <c r="F109" s="241"/>
      <c r="G109" s="32"/>
      <c r="H109" s="139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41"/>
      <c r="F110" s="241"/>
      <c r="G110" s="32"/>
      <c r="H110" s="139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41"/>
      <c r="F111" s="241"/>
      <c r="G111" s="32"/>
      <c r="H111" s="139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41"/>
      <c r="F112" s="241"/>
      <c r="G112" s="32"/>
      <c r="H112" s="139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41"/>
      <c r="F113" s="241"/>
      <c r="G113" s="32"/>
      <c r="H113" s="139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41"/>
      <c r="F114" s="241"/>
      <c r="G114" s="32"/>
      <c r="H114" s="139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41"/>
      <c r="F115" s="241"/>
      <c r="G115" s="32"/>
      <c r="H115" s="139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41"/>
      <c r="F116" s="241"/>
      <c r="G116" s="32"/>
      <c r="H116" s="139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41"/>
      <c r="F117" s="241"/>
      <c r="G117" s="32"/>
      <c r="H117" s="139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41"/>
      <c r="F118" s="241"/>
      <c r="G118" s="32"/>
      <c r="H118" s="139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41"/>
      <c r="F119" s="241"/>
      <c r="G119" s="32"/>
      <c r="H119" s="139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41"/>
      <c r="F120" s="241"/>
      <c r="G120" s="32"/>
      <c r="H120" s="139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41"/>
      <c r="F121" s="241"/>
      <c r="G121" s="32"/>
      <c r="H121" s="139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41"/>
      <c r="F122" s="241"/>
      <c r="G122" s="32"/>
      <c r="H122" s="139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41"/>
      <c r="F123" s="241"/>
      <c r="G123" s="32"/>
      <c r="H123" s="139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41"/>
      <c r="F124" s="241"/>
      <c r="G124" s="32"/>
      <c r="H124" s="139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41"/>
      <c r="F125" s="241"/>
      <c r="G125" s="32"/>
      <c r="H125" s="139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41"/>
      <c r="F126" s="241"/>
      <c r="G126" s="32"/>
      <c r="H126" s="139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41"/>
      <c r="F127" s="241"/>
      <c r="G127" s="32"/>
      <c r="H127" s="139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41"/>
      <c r="F128" s="241"/>
      <c r="G128" s="32"/>
      <c r="H128" s="139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41"/>
      <c r="F129" s="241"/>
      <c r="G129" s="32"/>
      <c r="H129" s="139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41"/>
      <c r="F130" s="241"/>
      <c r="G130" s="32"/>
      <c r="H130" s="139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41"/>
      <c r="F131" s="241"/>
      <c r="G131" s="32"/>
      <c r="H131" s="139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41"/>
      <c r="F132" s="241"/>
      <c r="G132" s="32"/>
      <c r="H132" s="139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41"/>
      <c r="F133" s="241"/>
      <c r="G133" s="32"/>
      <c r="H133" s="139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41"/>
      <c r="F134" s="241"/>
      <c r="G134" s="32"/>
      <c r="H134" s="139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41"/>
      <c r="F135" s="241"/>
      <c r="G135" s="32"/>
      <c r="H135" s="139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41"/>
      <c r="F136" s="241"/>
      <c r="G136" s="32"/>
      <c r="H136" s="139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41"/>
      <c r="F137" s="241"/>
      <c r="G137" s="32"/>
      <c r="H137" s="139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41"/>
      <c r="F138" s="241"/>
      <c r="G138" s="32"/>
      <c r="H138" s="139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41"/>
      <c r="F139" s="241"/>
      <c r="G139" s="32"/>
      <c r="H139" s="139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41"/>
      <c r="F140" s="241"/>
      <c r="G140" s="32"/>
      <c r="H140" s="139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41"/>
      <c r="F141" s="241"/>
      <c r="G141" s="32"/>
      <c r="H141" s="139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41"/>
      <c r="F142" s="241"/>
      <c r="G142" s="32"/>
      <c r="H142" s="139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41"/>
      <c r="F143" s="241"/>
      <c r="G143" s="32"/>
      <c r="H143" s="139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41"/>
      <c r="F144" s="241"/>
      <c r="G144" s="32"/>
      <c r="H144" s="139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41"/>
      <c r="F145" s="241"/>
      <c r="G145" s="32"/>
      <c r="H145" s="139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41"/>
      <c r="F146" s="241"/>
      <c r="G146" s="32"/>
      <c r="H146" s="139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41"/>
      <c r="F147" s="241"/>
      <c r="G147" s="32"/>
      <c r="H147" s="139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41"/>
      <c r="F148" s="241"/>
      <c r="G148" s="32"/>
      <c r="H148" s="139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41"/>
      <c r="F149" s="241"/>
      <c r="G149" s="32"/>
      <c r="H149" s="139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41"/>
      <c r="F150" s="241"/>
      <c r="G150" s="32"/>
      <c r="H150" s="139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41"/>
      <c r="F151" s="241"/>
      <c r="G151" s="32"/>
      <c r="H151" s="139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41"/>
      <c r="F152" s="241"/>
      <c r="G152" s="32"/>
      <c r="H152" s="139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41"/>
      <c r="F153" s="241"/>
      <c r="G153" s="32"/>
      <c r="H153" s="139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41"/>
      <c r="F154" s="241"/>
      <c r="G154" s="32"/>
      <c r="H154" s="139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41"/>
      <c r="F155" s="241"/>
      <c r="G155" s="32"/>
      <c r="H155" s="139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41"/>
      <c r="F156" s="241"/>
      <c r="G156" s="32"/>
      <c r="H156" s="139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41"/>
      <c r="F157" s="241"/>
      <c r="G157" s="32"/>
      <c r="H157" s="139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41"/>
      <c r="F158" s="241"/>
      <c r="G158" s="32"/>
      <c r="H158" s="139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41"/>
      <c r="F159" s="241"/>
      <c r="G159" s="32"/>
      <c r="H159" s="139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41"/>
      <c r="F160" s="241"/>
      <c r="G160" s="32"/>
      <c r="H160" s="139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41"/>
      <c r="F161" s="241"/>
      <c r="G161" s="32"/>
      <c r="H161" s="139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41"/>
      <c r="F162" s="241"/>
      <c r="G162" s="32"/>
      <c r="H162" s="139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41"/>
      <c r="F163" s="241"/>
      <c r="G163" s="32"/>
      <c r="H163" s="139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41"/>
      <c r="F164" s="241"/>
      <c r="G164" s="32"/>
      <c r="H164" s="139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41"/>
      <c r="F165" s="241"/>
      <c r="G165" s="32"/>
      <c r="H165" s="139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41"/>
      <c r="F166" s="241"/>
      <c r="G166" s="32"/>
      <c r="H166" s="139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41"/>
      <c r="F167" s="241"/>
      <c r="G167" s="32"/>
      <c r="H167" s="139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41"/>
      <c r="F168" s="241"/>
      <c r="G168" s="32"/>
      <c r="H168" s="139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41"/>
      <c r="F169" s="241"/>
      <c r="G169" s="32"/>
      <c r="H169" s="139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41"/>
      <c r="F170" s="241"/>
      <c r="G170" s="32"/>
      <c r="H170" s="139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41"/>
      <c r="F171" s="241"/>
      <c r="G171" s="32"/>
      <c r="H171" s="139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41"/>
      <c r="F172" s="241"/>
      <c r="G172" s="32"/>
      <c r="H172" s="139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41"/>
      <c r="F173" s="241"/>
      <c r="G173" s="32"/>
      <c r="H173" s="139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41"/>
      <c r="F174" s="241"/>
      <c r="G174" s="32"/>
      <c r="H174" s="139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41"/>
      <c r="F175" s="241"/>
      <c r="G175" s="32"/>
      <c r="H175" s="139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41"/>
      <c r="F176" s="241"/>
      <c r="G176" s="32"/>
      <c r="H176" s="139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41"/>
      <c r="F177" s="241"/>
      <c r="G177" s="32"/>
      <c r="H177" s="139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41"/>
      <c r="F178" s="241"/>
      <c r="G178" s="32"/>
      <c r="H178" s="139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41"/>
      <c r="F179" s="241"/>
      <c r="G179" s="32"/>
      <c r="H179" s="139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41"/>
      <c r="F180" s="241"/>
      <c r="G180" s="32"/>
      <c r="H180" s="139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41"/>
      <c r="F181" s="241"/>
      <c r="G181" s="32"/>
      <c r="H181" s="139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41"/>
      <c r="F182" s="241"/>
      <c r="G182" s="32"/>
      <c r="H182" s="139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41"/>
      <c r="F183" s="241"/>
      <c r="G183" s="32"/>
      <c r="H183" s="139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41"/>
      <c r="F184" s="241"/>
      <c r="G184" s="32"/>
      <c r="H184" s="139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41"/>
      <c r="F185" s="241"/>
      <c r="G185" s="32"/>
      <c r="H185" s="139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41"/>
      <c r="F186" s="241"/>
      <c r="G186" s="32"/>
      <c r="H186" s="139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41"/>
      <c r="F187" s="241"/>
      <c r="G187" s="32"/>
      <c r="H187" s="139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41"/>
      <c r="F188" s="241"/>
      <c r="G188" s="32"/>
      <c r="H188" s="139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41"/>
      <c r="F189" s="241"/>
      <c r="G189" s="32"/>
      <c r="H189" s="139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41"/>
      <c r="F190" s="241"/>
      <c r="G190" s="32"/>
      <c r="H190" s="139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41"/>
      <c r="F191" s="241"/>
      <c r="G191" s="32"/>
      <c r="H191" s="139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41"/>
      <c r="F192" s="241"/>
      <c r="G192" s="32"/>
      <c r="H192" s="139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41"/>
      <c r="F193" s="241"/>
      <c r="G193" s="32"/>
      <c r="H193" s="139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41"/>
      <c r="F194" s="241"/>
      <c r="G194" s="32"/>
      <c r="H194" s="139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41"/>
      <c r="F195" s="241"/>
      <c r="G195" s="32"/>
      <c r="H195" s="139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41"/>
      <c r="F196" s="241"/>
      <c r="G196" s="32"/>
      <c r="H196" s="139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41"/>
      <c r="F197" s="241"/>
      <c r="G197" s="32"/>
      <c r="H197" s="139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41"/>
      <c r="F198" s="241"/>
      <c r="G198" s="32"/>
      <c r="H198" s="139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41"/>
      <c r="F199" s="241"/>
      <c r="G199" s="32"/>
      <c r="H199" s="139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41"/>
      <c r="F200" s="241"/>
      <c r="G200" s="32"/>
      <c r="H200" s="139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41"/>
      <c r="F201" s="241"/>
      <c r="G201" s="32"/>
      <c r="H201" s="139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41"/>
      <c r="F202" s="241"/>
      <c r="G202" s="32"/>
      <c r="H202" s="139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41"/>
      <c r="F203" s="241"/>
      <c r="G203" s="32"/>
      <c r="H203" s="139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41"/>
      <c r="F204" s="241"/>
      <c r="G204" s="32"/>
      <c r="H204" s="139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41"/>
      <c r="F205" s="241"/>
      <c r="G205" s="32"/>
      <c r="H205" s="139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41"/>
      <c r="F206" s="241"/>
      <c r="G206" s="32"/>
      <c r="H206" s="139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41"/>
      <c r="F207" s="241"/>
      <c r="G207" s="32"/>
      <c r="H207" s="139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41"/>
      <c r="F208" s="241"/>
      <c r="G208" s="32"/>
      <c r="H208" s="139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41"/>
      <c r="F209" s="241"/>
      <c r="G209" s="32"/>
      <c r="H209" s="139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41"/>
      <c r="F210" s="241"/>
      <c r="G210" s="32"/>
      <c r="H210" s="139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41"/>
      <c r="F211" s="241"/>
      <c r="G211" s="32"/>
      <c r="H211" s="139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41"/>
      <c r="F212" s="241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41"/>
      <c r="F213" s="241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41"/>
      <c r="F214" s="241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41"/>
      <c r="F215" s="241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41"/>
      <c r="F216" s="241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41"/>
      <c r="F217" s="241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41"/>
      <c r="F218" s="241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41"/>
      <c r="F219" s="241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41"/>
      <c r="F220" s="241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41"/>
      <c r="F221" s="241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41"/>
      <c r="F222" s="241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41"/>
      <c r="F223" s="241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41"/>
      <c r="F224" s="241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41"/>
      <c r="F225" s="241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41"/>
      <c r="F226" s="241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41"/>
      <c r="F227" s="241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41"/>
      <c r="F228" s="241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41"/>
      <c r="F229" s="241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41"/>
      <c r="F230" s="241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41"/>
      <c r="F231" s="241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41"/>
      <c r="F232" s="241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41"/>
      <c r="F233" s="241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41"/>
      <c r="F234" s="241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41"/>
      <c r="F235" s="241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41"/>
      <c r="F236" s="241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41"/>
      <c r="F237" s="241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41"/>
      <c r="F238" s="241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41"/>
      <c r="F239" s="241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41"/>
      <c r="F240" s="241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41"/>
      <c r="F241" s="241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41"/>
      <c r="F242" s="241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41"/>
      <c r="F243" s="241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41"/>
      <c r="F244" s="241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41"/>
      <c r="F245" s="241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41"/>
      <c r="F246" s="241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41"/>
      <c r="F247" s="241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41"/>
      <c r="F248" s="241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41"/>
      <c r="F249" s="241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41"/>
      <c r="F250" s="241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41"/>
      <c r="F251" s="241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41"/>
      <c r="F252" s="241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41"/>
      <c r="F253" s="241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41"/>
      <c r="F254" s="241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41"/>
      <c r="F255" s="241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41"/>
      <c r="F256" s="241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41"/>
      <c r="F257" s="241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41"/>
      <c r="F258" s="241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41"/>
      <c r="F259" s="241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41"/>
      <c r="F260" s="241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41"/>
      <c r="F261" s="241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41"/>
      <c r="F262" s="241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41"/>
      <c r="F263" s="241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41"/>
      <c r="F264" s="241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41"/>
      <c r="F265" s="241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41"/>
      <c r="F266" s="241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41"/>
      <c r="F267" s="241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41"/>
      <c r="F268" s="241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41"/>
      <c r="F269" s="241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41"/>
      <c r="F270" s="241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41"/>
      <c r="F271" s="241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41"/>
      <c r="F272" s="241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41"/>
      <c r="F273" s="241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41"/>
      <c r="F274" s="241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41"/>
      <c r="F275" s="241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41"/>
      <c r="F276" s="241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41"/>
      <c r="F277" s="241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41"/>
      <c r="F278" s="241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41"/>
      <c r="F279" s="241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41"/>
      <c r="F280" s="241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41"/>
      <c r="F281" s="241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41"/>
      <c r="F282" s="241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41"/>
      <c r="F283" s="241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41"/>
      <c r="F284" s="241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41"/>
      <c r="F285" s="241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41"/>
      <c r="F286" s="241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41"/>
      <c r="F287" s="241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41"/>
      <c r="F288" s="241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41"/>
      <c r="F289" s="241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41"/>
      <c r="F290" s="241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41"/>
      <c r="F291" s="241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41"/>
      <c r="F292" s="241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41"/>
      <c r="F293" s="241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41"/>
      <c r="F294" s="241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41"/>
      <c r="F295" s="241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41"/>
      <c r="F296" s="241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41"/>
      <c r="F297" s="241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41"/>
      <c r="F298" s="241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41"/>
      <c r="F299" s="241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41"/>
      <c r="F300" s="241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41"/>
      <c r="F301" s="241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41"/>
      <c r="F302" s="241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41"/>
      <c r="F303" s="241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41"/>
      <c r="F304" s="241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41"/>
      <c r="F305" s="241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41"/>
      <c r="F306" s="241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41"/>
      <c r="F307" s="241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41"/>
      <c r="F308" s="241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41"/>
      <c r="F309" s="241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41"/>
      <c r="F310" s="241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41"/>
      <c r="F311" s="241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41"/>
      <c r="F312" s="241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41"/>
      <c r="F313" s="241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54"/>
      <c r="H364" s="254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54"/>
      <c r="H365" s="254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54"/>
      <c r="H366" s="254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54"/>
      <c r="H367" s="254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54"/>
      <c r="H368" s="254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54"/>
      <c r="H369" s="254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54"/>
      <c r="H370" s="254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54"/>
      <c r="H371" s="254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54"/>
      <c r="H372" s="254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54"/>
      <c r="H373" s="254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54"/>
      <c r="H374" s="254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54"/>
      <c r="H375" s="254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54"/>
      <c r="H376" s="254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54"/>
      <c r="H377" s="254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54"/>
      <c r="H378" s="254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54"/>
      <c r="H379" s="254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54"/>
      <c r="H380" s="254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54"/>
      <c r="H381" s="254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54"/>
      <c r="H382" s="254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54"/>
      <c r="H383" s="254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54"/>
      <c r="H384" s="254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54"/>
      <c r="H385" s="254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54"/>
      <c r="H386" s="254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54"/>
      <c r="H387" s="254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54"/>
      <c r="H388" s="254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54"/>
      <c r="H389" s="254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54"/>
      <c r="H390" s="254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54"/>
      <c r="H391" s="254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54"/>
      <c r="H392" s="254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54"/>
      <c r="H393" s="254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54"/>
      <c r="H394" s="254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54"/>
      <c r="H395" s="254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54"/>
      <c r="H396" s="254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54"/>
      <c r="H397" s="254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54"/>
      <c r="H398" s="254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54"/>
      <c r="H399" s="254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54"/>
      <c r="H400" s="254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54"/>
      <c r="H401" s="254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54"/>
      <c r="H402" s="254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54"/>
      <c r="H403" s="254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54"/>
      <c r="H404" s="254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54"/>
      <c r="H405" s="254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54"/>
      <c r="H406" s="254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54"/>
      <c r="H407" s="254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54"/>
      <c r="H408" s="254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54"/>
      <c r="H409" s="254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54"/>
      <c r="H410" s="254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54"/>
      <c r="H411" s="254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54"/>
      <c r="H412" s="254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54"/>
      <c r="H413" s="254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54"/>
      <c r="H414" s="254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Adicionales H</vt:lpstr>
      <vt:lpstr>Hoja2</vt:lpstr>
      <vt:lpstr>Diciembre o 2017</vt:lpstr>
      <vt:lpstr>Sabado</vt:lpstr>
      <vt:lpstr>Crisitano Sabado sin Licor</vt:lpstr>
      <vt:lpstr>Cristiano Viernes-Domingo sin l</vt:lpstr>
      <vt:lpstr>Domingo Nuevo (2)</vt:lpstr>
      <vt:lpstr>Fecha Proxima 4HORAS</vt:lpstr>
      <vt:lpstr>Domingo Nuevo</vt:lpstr>
      <vt:lpstr>ADICIONALES</vt:lpstr>
      <vt:lpstr>HOJA POLO</vt:lpstr>
      <vt:lpstr>Gala</vt:lpstr>
      <vt:lpstr>Pasabocas</vt:lpstr>
      <vt:lpstr>Pasabocas (2)</vt:lpstr>
      <vt:lpstr>Petit Four</vt:lpstr>
      <vt:lpstr>MESA POSTRES</vt:lpstr>
      <vt:lpstr>ESTACION DE DULCES</vt:lpstr>
      <vt:lpstr>Hoja3</vt:lpstr>
      <vt:lpstr>Hoja1</vt:lpstr>
      <vt:lpstr>ADICIONALES!Área_de_impresión</vt:lpstr>
      <vt:lpstr>'Adicionales H'!Área_de_impresión</vt:lpstr>
      <vt:lpstr>'Crisitano Sabado sin Licor'!Área_de_impresión</vt:lpstr>
      <vt:lpstr>'Cristiano Viernes-Domingo sin l'!Área_de_impresión</vt:lpstr>
      <vt:lpstr>'Diciembre o 2017'!Área_de_impresión</vt:lpstr>
      <vt:lpstr>'Domingo Nuevo'!Área_de_impresión</vt:lpstr>
      <vt:lpstr>'Domingo Nuevo (2)'!Área_de_impresión</vt:lpstr>
      <vt:lpstr>'Fecha Proxima 4HORAS'!Área_de_impresión</vt:lpstr>
      <vt:lpstr>'HOJA POLO'!Área_de_impresión</vt:lpstr>
      <vt:lpstr>'Pasabocas (2)'!Área_de_impresión</vt:lpstr>
      <vt:lpstr>Sabado!Área_de_impresión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2017-04-28T16:26:41Z</cp:lastPrinted>
  <dcterms:created xsi:type="dcterms:W3CDTF">2012-06-19T03:59:04Z</dcterms:created>
  <dcterms:modified xsi:type="dcterms:W3CDTF">2017-05-13T19:54:06Z</dcterms:modified>
</cp:coreProperties>
</file>