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esktop\"/>
    </mc:Choice>
  </mc:AlternateContent>
  <bookViews>
    <workbookView xWindow="-16170" yWindow="2415" windowWidth="20730" windowHeight="6705" tabRatio="691" activeTab="5"/>
  </bookViews>
  <sheets>
    <sheet name="Sabado (2)" sheetId="29" r:id="rId1"/>
    <sheet name="Brunch" sheetId="28" r:id="rId2"/>
    <sheet name="Adicionales E" sheetId="27" r:id="rId3"/>
    <sheet name="Hoja2" sheetId="21" r:id="rId4"/>
    <sheet name="Diciembre o 2017" sheetId="20" r:id="rId5"/>
    <sheet name="Sabado" sheetId="15" r:id="rId6"/>
    <sheet name="Crisitano Sabado sin Licor" sheetId="16" r:id="rId7"/>
    <sheet name="Cristiano Viernes-Domingo sin l" sheetId="19" r:id="rId8"/>
    <sheet name="Domingo Nuevo (2)" sheetId="23" r:id="rId9"/>
    <sheet name="Fecha Proxima 4HORAS" sheetId="22" r:id="rId10"/>
    <sheet name="Domingo Nuevo" sheetId="17" r:id="rId11"/>
    <sheet name="ADICIONALES" sheetId="12" r:id="rId12"/>
    <sheet name="HOJA POLO" sheetId="8" r:id="rId13"/>
    <sheet name="Gala" sheetId="2" r:id="rId14"/>
    <sheet name="Pasabocas" sheetId="4" r:id="rId15"/>
    <sheet name="Pasabocas (2)" sheetId="25" r:id="rId16"/>
    <sheet name="Petit Four" sheetId="9" r:id="rId17"/>
    <sheet name="MESA POSTRES" sheetId="10" r:id="rId18"/>
    <sheet name="ESTACION DE DULCES" sheetId="6" r:id="rId19"/>
    <sheet name="Hoja3" sheetId="24" r:id="rId20"/>
    <sheet name="Hoja1" sheetId="11" r:id="rId21"/>
  </sheets>
  <externalReferences>
    <externalReference r:id="rId22"/>
    <externalReference r:id="rId23"/>
  </externalReferences>
  <definedNames>
    <definedName name="_xlnm.Print_Area" localSheetId="11">ADICIONALES!$B$4:$I$134</definedName>
    <definedName name="_xlnm.Print_Area" localSheetId="2">'Adicionales E'!$B$1:$G$23</definedName>
    <definedName name="_xlnm.Print_Area" localSheetId="6">'Crisitano Sabado sin Licor'!$B$2:$I$53</definedName>
    <definedName name="_xlnm.Print_Area" localSheetId="7">'Cristiano Viernes-Domingo sin l'!$B$2:$I$62</definedName>
    <definedName name="_xlnm.Print_Area" localSheetId="4">'Diciembre o 2017'!$B$2:$I$40</definedName>
    <definedName name="_xlnm.Print_Area" localSheetId="10">'Domingo Nuevo'!$B$2:$I$62</definedName>
    <definedName name="_xlnm.Print_Area" localSheetId="8">'Domingo Nuevo (2)'!$B$1:$I$35</definedName>
    <definedName name="_xlnm.Print_Area" localSheetId="9">'Fecha Proxima 4HORAS'!$B$2:$I$48</definedName>
    <definedName name="_xlnm.Print_Area" localSheetId="12">'HOJA POLO'!$B$4:$G$9</definedName>
    <definedName name="_xlnm.Print_Area" localSheetId="15">'Pasabocas (2)'!$A$1:$B$44</definedName>
    <definedName name="_xlnm.Print_Area" localSheetId="5">Sabado!$B$2:$I$27</definedName>
    <definedName name="_xlnm.Print_Area" localSheetId="0">'Sabado (2)'!$B$2:$I$39</definedName>
    <definedName name="Contactos" localSheetId="2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J38" i="29" l="1"/>
  <c r="J37" i="29"/>
  <c r="J25" i="29"/>
  <c r="I33" i="29"/>
  <c r="I46" i="29" s="1"/>
  <c r="I45" i="29"/>
  <c r="I42" i="29"/>
  <c r="I41" i="29"/>
  <c r="I14" i="29"/>
  <c r="I32" i="29"/>
  <c r="G15" i="29"/>
  <c r="I15" i="29" s="1"/>
  <c r="G9" i="29"/>
  <c r="I9" i="29" s="1"/>
  <c r="I12" i="15"/>
  <c r="G16" i="15"/>
  <c r="G12" i="29"/>
  <c r="I12" i="29" s="1"/>
  <c r="B60" i="29"/>
  <c r="I59" i="29"/>
  <c r="E59" i="29"/>
  <c r="B59" i="29"/>
  <c r="I58" i="29"/>
  <c r="E58" i="29"/>
  <c r="B58" i="29"/>
  <c r="I57" i="29"/>
  <c r="E57" i="29"/>
  <c r="B57" i="29"/>
  <c r="I56" i="29"/>
  <c r="E56" i="29"/>
  <c r="B56" i="29"/>
  <c r="I55" i="29"/>
  <c r="E55" i="29"/>
  <c r="B55" i="29"/>
  <c r="I54" i="29"/>
  <c r="E54" i="29"/>
  <c r="B54" i="29"/>
  <c r="I53" i="29"/>
  <c r="E53" i="29"/>
  <c r="B53" i="29"/>
  <c r="I52" i="29"/>
  <c r="E52" i="29"/>
  <c r="B52" i="29"/>
  <c r="I51" i="29"/>
  <c r="E51" i="29"/>
  <c r="B51" i="29"/>
  <c r="I50" i="29"/>
  <c r="E50" i="29"/>
  <c r="B50" i="29"/>
  <c r="I49" i="29"/>
  <c r="E49" i="29"/>
  <c r="B49" i="29"/>
  <c r="G24" i="29"/>
  <c r="I24" i="29" s="1"/>
  <c r="G22" i="29"/>
  <c r="I22" i="29" s="1"/>
  <c r="G11" i="29"/>
  <c r="I11" i="29" s="1"/>
  <c r="G10" i="29"/>
  <c r="I10" i="29" s="1"/>
  <c r="I7" i="29"/>
  <c r="I4" i="29"/>
  <c r="B3" i="29"/>
  <c r="I47" i="29" l="1"/>
  <c r="I37" i="29"/>
  <c r="G19" i="29"/>
  <c r="I19" i="29" s="1"/>
  <c r="G20" i="29"/>
  <c r="I20" i="29" s="1"/>
  <c r="I25" i="29" l="1"/>
  <c r="I38" i="29" s="1"/>
  <c r="I48" i="29" s="1"/>
  <c r="J8" i="27" l="1"/>
  <c r="E7" i="27"/>
  <c r="I33" i="20"/>
  <c r="B44" i="27" l="1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 l="1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 s="1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E38" i="23"/>
  <c r="B38" i="23"/>
  <c r="I37" i="23"/>
  <c r="I36" i="23"/>
  <c r="I35" i="23"/>
  <c r="I34" i="23"/>
  <c r="I14" i="23"/>
  <c r="I4" i="23"/>
  <c r="I3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48" i="15"/>
  <c r="I47" i="15"/>
  <c r="E47" i="15"/>
  <c r="B47" i="15"/>
  <c r="I46" i="15"/>
  <c r="E46" i="15"/>
  <c r="B46" i="15"/>
  <c r="I45" i="15"/>
  <c r="E45" i="15"/>
  <c r="B45" i="15"/>
  <c r="I44" i="15"/>
  <c r="E44" i="15"/>
  <c r="B44" i="15"/>
  <c r="I43" i="15"/>
  <c r="E43" i="15"/>
  <c r="B43" i="15"/>
  <c r="I42" i="15"/>
  <c r="E42" i="15"/>
  <c r="B42" i="15"/>
  <c r="I41" i="15"/>
  <c r="E41" i="15"/>
  <c r="B41" i="15"/>
  <c r="I40" i="15"/>
  <c r="E40" i="15"/>
  <c r="B40" i="15"/>
  <c r="I39" i="15"/>
  <c r="E39" i="15"/>
  <c r="B39" i="15"/>
  <c r="I38" i="15"/>
  <c r="E38" i="15"/>
  <c r="B38" i="15"/>
  <c r="I37" i="15"/>
  <c r="E37" i="15"/>
  <c r="B37" i="15"/>
  <c r="I36" i="15"/>
  <c r="E36" i="15"/>
  <c r="B36" i="15"/>
  <c r="I35" i="15"/>
  <c r="E35" i="15"/>
  <c r="B35" i="15"/>
  <c r="I34" i="15"/>
  <c r="E34" i="15"/>
  <c r="B34" i="15"/>
  <c r="I33" i="15"/>
  <c r="E33" i="15"/>
  <c r="B33" i="15"/>
  <c r="I32" i="15"/>
  <c r="E32" i="15"/>
  <c r="B32" i="15"/>
  <c r="I31" i="15"/>
  <c r="E31" i="15"/>
  <c r="B31" i="15"/>
  <c r="I30" i="15"/>
  <c r="E30" i="15"/>
  <c r="B30" i="15"/>
  <c r="I29" i="15"/>
  <c r="E29" i="15"/>
  <c r="B29" i="15"/>
  <c r="E28" i="15"/>
  <c r="B28" i="15"/>
  <c r="J33" i="20"/>
  <c r="I16" i="15"/>
  <c r="G14" i="15"/>
  <c r="I14" i="15" s="1"/>
  <c r="G10" i="15"/>
  <c r="G9" i="15"/>
  <c r="I9" i="15" s="1"/>
  <c r="I4" i="15"/>
  <c r="B3" i="15"/>
  <c r="B61" i="20"/>
  <c r="I60" i="20"/>
  <c r="E60" i="20"/>
  <c r="B60" i="20"/>
  <c r="I59" i="20"/>
  <c r="E59" i="20"/>
  <c r="B59" i="20"/>
  <c r="I58" i="20"/>
  <c r="E58" i="20"/>
  <c r="B58" i="20"/>
  <c r="I57" i="20"/>
  <c r="E57" i="20"/>
  <c r="B57" i="20"/>
  <c r="I56" i="20"/>
  <c r="E56" i="20"/>
  <c r="B56" i="20"/>
  <c r="I55" i="20"/>
  <c r="E55" i="20"/>
  <c r="B55" i="20"/>
  <c r="I54" i="20"/>
  <c r="E54" i="20"/>
  <c r="B54" i="20"/>
  <c r="I53" i="20"/>
  <c r="E53" i="20"/>
  <c r="B53" i="20"/>
  <c r="I52" i="20"/>
  <c r="E52" i="20"/>
  <c r="B52" i="20"/>
  <c r="I51" i="20"/>
  <c r="E51" i="20"/>
  <c r="B51" i="20"/>
  <c r="I50" i="20"/>
  <c r="E50" i="20"/>
  <c r="B50" i="20"/>
  <c r="I49" i="20"/>
  <c r="E49" i="20"/>
  <c r="B49" i="20"/>
  <c r="I48" i="20"/>
  <c r="E48" i="20"/>
  <c r="B48" i="20"/>
  <c r="I47" i="20"/>
  <c r="E47" i="20"/>
  <c r="B47" i="20"/>
  <c r="I46" i="20"/>
  <c r="E46" i="20"/>
  <c r="B46" i="20"/>
  <c r="I45" i="20"/>
  <c r="E45" i="20"/>
  <c r="B45" i="20"/>
  <c r="I44" i="20"/>
  <c r="E44" i="20"/>
  <c r="B44" i="20"/>
  <c r="I43" i="20"/>
  <c r="E43" i="20"/>
  <c r="B43" i="20"/>
  <c r="I42" i="20"/>
  <c r="E42" i="20"/>
  <c r="B42" i="20"/>
  <c r="E41" i="20"/>
  <c r="B41" i="20"/>
  <c r="J40" i="20"/>
  <c r="I37" i="20"/>
  <c r="J37" i="20" s="1"/>
  <c r="I36" i="20"/>
  <c r="I35" i="20"/>
  <c r="I34" i="20"/>
  <c r="I32" i="20"/>
  <c r="J30" i="20"/>
  <c r="J29" i="20"/>
  <c r="J28" i="20"/>
  <c r="J27" i="20"/>
  <c r="J26" i="20"/>
  <c r="G24" i="20"/>
  <c r="I24" i="20" s="1"/>
  <c r="G22" i="20"/>
  <c r="I22" i="20" s="1"/>
  <c r="E21" i="20"/>
  <c r="E20" i="20"/>
  <c r="J17" i="20"/>
  <c r="J16" i="20"/>
  <c r="J15" i="20"/>
  <c r="J14" i="20"/>
  <c r="J13" i="20"/>
  <c r="G12" i="20"/>
  <c r="G18" i="20" s="1"/>
  <c r="I18" i="20" s="1"/>
  <c r="G11" i="20"/>
  <c r="I11" i="20" s="1"/>
  <c r="G10" i="20"/>
  <c r="I10" i="20" s="1"/>
  <c r="J9" i="20"/>
  <c r="J8" i="20"/>
  <c r="E7" i="20"/>
  <c r="I7" i="20" s="1"/>
  <c r="I4" i="20"/>
  <c r="B3" i="20"/>
  <c r="E10" i="21"/>
  <c r="D10" i="21"/>
  <c r="C10" i="21"/>
  <c r="A10" i="21"/>
  <c r="C9" i="21"/>
  <c r="A9" i="21"/>
  <c r="C8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J34" i="20" l="1"/>
  <c r="J36" i="20"/>
  <c r="J35" i="20"/>
  <c r="I38" i="20"/>
  <c r="G20" i="20"/>
  <c r="I20" i="20" s="1"/>
  <c r="I25" i="15"/>
  <c r="J32" i="20"/>
  <c r="I12" i="20"/>
  <c r="G19" i="20"/>
  <c r="I19" i="20" s="1"/>
  <c r="G21" i="20"/>
  <c r="I21" i="20" s="1"/>
  <c r="J24" i="20"/>
  <c r="J11" i="20"/>
  <c r="J18" i="20"/>
  <c r="J10" i="20"/>
  <c r="J22" i="20"/>
  <c r="J7" i="20"/>
  <c r="I10" i="15"/>
  <c r="J12" i="29" s="1"/>
  <c r="I47" i="22"/>
  <c r="I48" i="22" s="1"/>
  <c r="I56" i="22" s="1"/>
  <c r="I57" i="22" s="1"/>
  <c r="I49" i="22"/>
  <c r="I50" i="22" s="1"/>
  <c r="D9" i="21"/>
  <c r="E9" i="21" s="1"/>
  <c r="J38" i="20" l="1"/>
  <c r="I25" i="20"/>
  <c r="I39" i="20" s="1"/>
  <c r="D8" i="21" s="1"/>
  <c r="E8" i="21" s="1"/>
  <c r="J12" i="20"/>
  <c r="J21" i="20"/>
  <c r="J19" i="20"/>
  <c r="I41" i="20"/>
  <c r="J20" i="20"/>
  <c r="I28" i="15"/>
  <c r="I17" i="15"/>
  <c r="J48" i="22"/>
  <c r="J41" i="20" l="1"/>
  <c r="J25" i="20"/>
  <c r="I26" i="15"/>
  <c r="J39" i="20" l="1"/>
  <c r="D4" i="21"/>
  <c r="E4" i="21" s="1"/>
</calcChain>
</file>

<file path=xl/sharedStrings.xml><?xml version="1.0" encoding="utf-8"?>
<sst xmlns="http://schemas.openxmlformats.org/spreadsheetml/2006/main" count="857" uniqueCount="450">
  <si>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</si>
  <si>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</si>
  <si>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</si>
  <si>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</si>
  <si>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</si>
  <si>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</si>
  <si>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</si>
  <si>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</si>
  <si>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</si>
  <si>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</si>
  <si>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</si>
  <si>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</si>
  <si>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</si>
  <si>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</si>
  <si>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</si>
  <si>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</si>
  <si>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</si>
  <si>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</si>
  <si>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</si>
  <si>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</si>
  <si>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</si>
  <si>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</si>
  <si>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</si>
  <si>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</si>
  <si>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</si>
  <si>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</si>
  <si>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</si>
  <si>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</si>
  <si>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</si>
  <si>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</si>
  <si>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</si>
  <si>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</si>
  <si>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</si>
  <si>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</si>
  <si>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</si>
  <si>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</si>
  <si>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</si>
  <si>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</si>
  <si>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</si>
  <si>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</si>
  <si>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</si>
  <si>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</si>
  <si>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</si>
  <si>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</si>
  <si>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</si>
  <si>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</si>
  <si>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</si>
  <si>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</si>
  <si>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</si>
  <si>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</si>
  <si>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</si>
  <si>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</si>
  <si>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</si>
  <si>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</si>
  <si>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</si>
  <si>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</si>
  <si>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</si>
  <si>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</si>
  <si>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</si>
  <si>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</si>
  <si>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</si>
  <si>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</si>
  <si>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</si>
  <si>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</si>
  <si>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</si>
  <si>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</si>
  <si>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</si>
  <si>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</si>
  <si>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</si>
  <si>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</si>
  <si>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</si>
  <si>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</si>
  <si>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</si>
  <si>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</si>
  <si>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</si>
  <si>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</si>
  <si>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</si>
  <si>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</si>
  <si>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</si>
  <si>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</si>
  <si>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</si>
  <si>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</si>
  <si>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</si>
  <si>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</si>
  <si>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</si>
  <si>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</si>
  <si>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</si>
  <si>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</si>
  <si>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</si>
  <si>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</si>
  <si>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</si>
  <si>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</si>
  <si>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</si>
  <si>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</si>
  <si>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</si>
  <si>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</si>
  <si>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</si>
  <si>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</si>
  <si>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</si>
  <si>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</si>
  <si>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</si>
  <si>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</si>
  <si>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</si>
  <si>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</si>
  <si>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</si>
  <si>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</si>
  <si>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</si>
  <si>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</si>
  <si>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</si>
  <si>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</si>
  <si>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</si>
  <si>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</si>
  <si>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</si>
  <si>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</si>
  <si>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</si>
  <si>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</si>
  <si>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</si>
  <si>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</si>
  <si>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</si>
  <si>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</si>
  <si>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</si>
  <si>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</si>
  <si>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</si>
  <si>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</si>
  <si>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</si>
  <si>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</si>
  <si>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</si>
  <si>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</si>
  <si>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</si>
  <si>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</si>
  <si>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</si>
  <si>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</si>
  <si>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</si>
  <si>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</si>
  <si>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</si>
  <si>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</si>
  <si>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</si>
  <si>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</si>
  <si>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</si>
  <si>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</si>
  <si>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</si>
  <si>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</si>
  <si>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</si>
  <si>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</si>
  <si>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</si>
  <si>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</si>
  <si>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</si>
  <si>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</si>
  <si>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</si>
  <si>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</si>
  <si>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</si>
  <si>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</si>
  <si>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</si>
  <si>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</si>
  <si>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</si>
  <si>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</si>
  <si>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</si>
  <si>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</si>
  <si>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</si>
  <si>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</si>
  <si>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</si>
  <si>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</si>
  <si>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</si>
  <si>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</si>
  <si>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</si>
  <si>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</si>
  <si>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</si>
  <si>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</si>
  <si>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</si>
  <si>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</si>
  <si>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</si>
  <si>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</si>
  <si>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</si>
  <si>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</si>
  <si>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</si>
  <si>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</si>
  <si>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</si>
  <si>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</si>
  <si>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</si>
  <si>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</si>
  <si>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</si>
  <si>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</si>
  <si>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</si>
  <si>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</si>
  <si>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</si>
  <si>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</si>
  <si>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</si>
  <si>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</si>
  <si>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</si>
  <si>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</si>
  <si>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</si>
  <si>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</si>
  <si>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</si>
  <si>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</si>
  <si>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</si>
  <si>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</si>
  <si>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</si>
  <si>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</si>
  <si>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</si>
  <si>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</si>
  <si>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</si>
  <si>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</si>
  <si>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</si>
  <si>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</si>
  <si>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</si>
  <si>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</si>
  <si>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</si>
  <si>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</si>
  <si>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</si>
  <si>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</si>
  <si>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</si>
  <si>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</si>
  <si>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</si>
  <si>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</si>
  <si>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</si>
  <si>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</si>
  <si>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</si>
  <si>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</si>
  <si>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</si>
  <si>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</si>
  <si>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</si>
  <si>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</si>
  <si>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</si>
  <si>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</si>
  <si>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</si>
  <si>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</si>
  <si>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</si>
  <si>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</si>
  <si>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</si>
  <si>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</si>
  <si>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</si>
  <si>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</si>
  <si>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</si>
  <si>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</si>
  <si>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</si>
  <si>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</si>
  <si>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</si>
  <si>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</si>
  <si>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</si>
  <si>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</si>
  <si>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</si>
  <si>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</si>
  <si>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</si>
  <si>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</si>
  <si>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</si>
  <si>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</si>
  <si>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</si>
  <si>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</si>
  <si>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</si>
  <si>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</si>
  <si>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</si>
  <si>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</si>
  <si>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</si>
  <si>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</si>
  <si>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</si>
  <si>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</si>
  <si>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</si>
  <si>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</si>
  <si>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</si>
  <si>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</si>
  <si>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</si>
  <si>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</si>
  <si>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</si>
  <si>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</si>
  <si>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</si>
  <si>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</si>
  <si>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</si>
  <si>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</si>
  <si>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</si>
  <si>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</si>
  <si>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</si>
  <si>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</si>
  <si>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</si>
  <si>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</si>
  <si>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</si>
  <si>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</si>
  <si>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</si>
  <si>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</si>
  <si>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</si>
  <si>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</si>
  <si>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</si>
  <si>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</si>
  <si>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</si>
  <si>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</si>
  <si>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</si>
  <si>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</si>
  <si>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</si>
  <si>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</si>
  <si>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t>Vino Tinto Michel Torino Malbec 750 ml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</si>
  <si>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</si>
  <si>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</si>
  <si>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</si>
  <si>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3 Tragos por persona  (85% Whisky 15% Vodka)</t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</si>
  <si>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</si>
  <si>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</si>
  <si>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</si>
  <si>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</si>
  <si>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</si>
  <si>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</si>
  <si>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</si>
  <si>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</si>
  <si>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</si>
  <si>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</si>
  <si>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</si>
  <si>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</si>
  <si>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</si>
  <si>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</si>
  <si>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</si>
  <si>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</si>
  <si>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</si>
  <si>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</si>
  <si>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</si>
  <si>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</si>
  <si>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</si>
  <si>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</si>
  <si>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</si>
  <si>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</si>
  <si>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</si>
  <si>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</si>
  <si>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</si>
  <si>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</si>
  <si>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</si>
  <si>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</si>
  <si>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</si>
  <si>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</si>
  <si>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</si>
  <si>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</si>
  <si>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</si>
  <si>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</si>
  <si>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</si>
  <si>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</si>
  <si>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</si>
  <si>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</si>
  <si>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</si>
  <si>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</si>
  <si>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</si>
  <si>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</si>
  <si>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</si>
  <si>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</si>
  <si>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</si>
  <si>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</si>
  <si>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</si>
  <si>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</si>
  <si>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</si>
  <si>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</si>
  <si>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</si>
  <si>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</si>
  <si>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</si>
  <si>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</si>
  <si>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</si>
  <si>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</si>
  <si>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</si>
  <si>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</si>
  <si>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</si>
  <si>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</si>
  <si>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</si>
  <si>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</si>
  <si>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</si>
  <si>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</si>
  <si>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</si>
  <si>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</si>
  <si>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</si>
  <si>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</si>
  <si>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</si>
  <si>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COSTOS EVENTO DE SINDY HERRADA Y MIGUEL SUAREZ EN MARZO 18 DE 2017s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</si>
  <si>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</si>
  <si>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</si>
  <si>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</si>
  <si>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</si>
  <si>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</si>
  <si>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</si>
  <si>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</si>
  <si>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</si>
  <si>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</si>
  <si>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</si>
  <si>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</si>
  <si>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</si>
  <si>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</si>
  <si>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</si>
  <si>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</si>
  <si>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</si>
  <si>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</si>
  <si>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</si>
  <si>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</si>
  <si>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</si>
  <si>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</si>
  <si>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</si>
  <si>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</si>
  <si>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</si>
  <si>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</si>
  <si>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</si>
  <si>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</si>
  <si>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</si>
  <si>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</si>
  <si>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</si>
  <si>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</si>
  <si>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</si>
  <si>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</si>
  <si>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</si>
  <si>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</si>
  <si>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</si>
  <si>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</si>
  <si>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</si>
  <si>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</si>
  <si>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</si>
  <si>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</si>
  <si>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</si>
  <si>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</si>
  <si>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</si>
  <si>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</si>
  <si>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</si>
  <si>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</si>
  <si>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</si>
  <si>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</si>
  <si>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r>
      <t>Plan Decoración Premium</t>
    </r>
    <r>
      <rPr>
        <sz val="10"/>
        <rFont val="Maiandra GD"/>
        <family val="2"/>
      </rPr>
      <t xml:space="preserve"> (ver documento adjunto para detalles)</t>
    </r>
  </si>
  <si>
    <t>Escojer 4 Opciones</t>
  </si>
  <si>
    <t>VARIEDAD DE FRUTAS</t>
  </si>
  <si>
    <t>Papaya, Banano, Fresas o Kiwi</t>
  </si>
  <si>
    <t>HUEVOS FRITOS o PERICOS</t>
  </si>
  <si>
    <t>OMELETTE BAHIA</t>
  </si>
  <si>
    <t xml:space="preserve">Huevos Revueltos con Queso, Champinones, Jamon y Salsa del Chef </t>
  </si>
  <si>
    <t>HUEVOS RANCHEROS</t>
  </si>
  <si>
    <t>Huevos fritos sobre hogao y tortilla mexicana</t>
  </si>
  <si>
    <t>JAMON AHUMADO, CHORIZILLOS o SALCHICHA</t>
  </si>
  <si>
    <t>PANCAKES</t>
  </si>
  <si>
    <t>Con syrup y mantequilla</t>
  </si>
  <si>
    <t>CALENTAO SANTAFEREÑO</t>
  </si>
  <si>
    <t>Papas, arroz y carne salteados en hogao tostado y huevo frito</t>
  </si>
  <si>
    <t>CEREALES Y GRANOLA</t>
  </si>
  <si>
    <t>Mezcla de cereales al gusto, bananos, fresas y leche fresca</t>
  </si>
  <si>
    <t>TAMALITOS TOLIMENSES</t>
  </si>
  <si>
    <t>Con la mezcla perfecta de carnes y la masa tradicional de maíz y garbanzo</t>
  </si>
  <si>
    <t>CHANGUA SANTAFEREÑA</t>
  </si>
  <si>
    <t>EL BRUNCH INCLUYE:</t>
  </si>
  <si>
    <t>Copa de Mimosa</t>
  </si>
  <si>
    <t>PAPITAS CREOLE</t>
  </si>
  <si>
    <t>LONJAS DE QUESO CAMPESINO</t>
  </si>
  <si>
    <r>
      <rPr>
        <sz val="12"/>
        <rFont val="Maiandra GD"/>
        <family val="2"/>
      </rPr>
      <t>VARIEDAD DE PANES</t>
    </r>
    <r>
      <rPr>
        <sz val="14"/>
        <rFont val="Maiandra GD"/>
        <family val="2"/>
      </rPr>
      <t xml:space="preserve"> </t>
    </r>
    <r>
      <rPr>
        <sz val="10"/>
        <rFont val="Maiandra GD"/>
        <family val="2"/>
      </rPr>
      <t>con Mantequilla y Mermelada</t>
    </r>
  </si>
  <si>
    <r>
      <rPr>
        <sz val="12"/>
        <rFont val="Maiandra GD"/>
        <family val="2"/>
      </rPr>
      <t>BEBIDAS</t>
    </r>
    <r>
      <rPr>
        <b/>
        <sz val="12"/>
        <rFont val="Maiandra GD"/>
        <family val="2"/>
      </rPr>
      <t>,</t>
    </r>
    <r>
      <rPr>
        <sz val="12"/>
        <rFont val="Maiandra GD"/>
        <family val="2"/>
      </rPr>
      <t xml:space="preserve"> café, chocolate, te </t>
    </r>
  </si>
  <si>
    <t>JUGO DE NARANJA NATURAL</t>
  </si>
  <si>
    <t>NOTA: TABLA DE QUESOS O CARNES FRIAS Tiene costo adicional</t>
  </si>
  <si>
    <t>BRUNCH</t>
  </si>
  <si>
    <t>BRUNCH  $41.800</t>
  </si>
  <si>
    <t xml:space="preserve">MESA DE POSTRES </t>
  </si>
  <si>
    <t xml:space="preserve">DESCORCHE: Botella 750 ml </t>
  </si>
  <si>
    <t xml:space="preserve">CORTESIA </t>
  </si>
  <si>
    <t xml:space="preserve">Descorche: 18 Bt de 750 ml </t>
  </si>
  <si>
    <t>DESCUENTO DEL SERVICIO PLAN DOMINGO SIN FESTIVO</t>
  </si>
  <si>
    <t xml:space="preserve">COSTOS EVENTO BIBIANA MOLINA Y GUSTAVO BUITRAGO EN SEPTIEMBRE 18 DE 2016d </t>
  </si>
  <si>
    <t xml:space="preserve">COSTO EVENTO BIBIANA MOLINA Y GUSTAVO BUITRAGO EN SEPTIEMBRE 18 DE 2016d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</si>
</sst>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  <numFmt numFmtId="174" formatCode="&quot;$&quot;#,##0.00_);[Red]\(&quot;$&quot;#,##0.00\)"/>
  </numFmts>
  <fonts count="77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  <font>
      <b/>
      <sz val="18"/>
      <name val="Maiandra GD"/>
      <family val="2"/>
    </font>
    <font>
      <sz val="14"/>
      <name val="Maiandra GD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2" applyNumberFormat="0" applyAlignment="0" applyProtection="0"/>
    <xf numFmtId="0" fontId="18" fillId="21" borderId="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2" applyNumberFormat="0" applyAlignment="0" applyProtection="0"/>
    <xf numFmtId="0" fontId="25" fillId="0" borderId="7" applyNumberFormat="0" applyFill="0" applyAlignment="0" applyProtection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22" borderId="8" applyNumberFormat="0" applyFont="0" applyAlignment="0" applyProtection="0"/>
    <xf numFmtId="0" fontId="27" fillId="20" borderId="9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/>
    <xf numFmtId="0" fontId="1" fillId="0" borderId="0"/>
  </cellStyleXfs>
  <cellXfs count="319">
    <xf numFmtId="0" fontId="0" fillId="0" borderId="0" xfId="0"/>
    <xf numFmtId="0" fontId="13" fillId="0" borderId="0" xfId="38"/>
    <xf numFmtId="0" fontId="7" fillId="0" borderId="0" xfId="38" applyFont="1" applyAlignment="1">
      <alignment horizontal="centerContinuous" vertical="center"/>
    </xf>
    <xf numFmtId="0" fontId="10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12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8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23" borderId="0" xfId="0" applyFont="1" applyFill="1" applyAlignment="1" applyProtection="1">
      <alignment vertical="center"/>
    </xf>
    <xf numFmtId="165" fontId="12" fillId="0" borderId="0" xfId="0" applyNumberFormat="1" applyFont="1" applyAlignment="1" applyProtection="1">
      <alignment vertical="center"/>
    </xf>
    <xf numFmtId="0" fontId="5" fillId="0" borderId="0" xfId="0" applyFont="1" applyFill="1" applyProtection="1"/>
    <xf numFmtId="3" fontId="12" fillId="0" borderId="0" xfId="0" applyNumberFormat="1" applyFont="1" applyAlignment="1" applyProtection="1">
      <alignment vertical="center"/>
    </xf>
    <xf numFmtId="0" fontId="13" fillId="0" borderId="0" xfId="0" applyFont="1" applyProtection="1"/>
    <xf numFmtId="0" fontId="3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5" fillId="0" borderId="0" xfId="0" applyFont="1" applyFill="1" applyBorder="1" applyAlignment="1" applyProtection="1"/>
    <xf numFmtId="0" fontId="0" fillId="23" borderId="0" xfId="0" applyFill="1" applyProtection="1"/>
    <xf numFmtId="169" fontId="35" fillId="0" borderId="0" xfId="0" applyNumberFormat="1" applyFont="1" applyFill="1" applyAlignment="1" applyProtection="1">
      <alignment horizontal="right"/>
    </xf>
    <xf numFmtId="3" fontId="4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2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6" fillId="24" borderId="0" xfId="45" applyFill="1" applyAlignment="1" applyProtection="1"/>
    <xf numFmtId="3" fontId="4" fillId="0" borderId="0" xfId="0" applyNumberFormat="1" applyFont="1" applyAlignment="1" applyProtection="1">
      <alignment vertical="center"/>
    </xf>
    <xf numFmtId="168" fontId="33" fillId="0" borderId="0" xfId="0" applyNumberFormat="1" applyFont="1" applyFill="1" applyBorder="1" applyAlignment="1" applyProtection="1">
      <alignment horizontal="centerContinuous" vertical="center"/>
    </xf>
    <xf numFmtId="169" fontId="33" fillId="0" borderId="0" xfId="0" applyNumberFormat="1" applyFont="1" applyFill="1" applyBorder="1" applyAlignment="1" applyProtection="1">
      <alignment horizontal="center" vertical="center"/>
    </xf>
    <xf numFmtId="167" fontId="11" fillId="0" borderId="0" xfId="0" applyNumberFormat="1" applyFont="1" applyFill="1" applyAlignment="1" applyProtection="1">
      <alignment horizontal="center"/>
    </xf>
    <xf numFmtId="167" fontId="11" fillId="0" borderId="0" xfId="0" applyNumberFormat="1" applyFont="1" applyFill="1" applyAlignment="1" applyProtection="1">
      <alignment horizontal="center" vertical="center"/>
    </xf>
    <xf numFmtId="166" fontId="9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169" fontId="5" fillId="0" borderId="0" xfId="0" applyNumberFormat="1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vertical="center"/>
    </xf>
    <xf numFmtId="0" fontId="12" fillId="0" borderId="0" xfId="0" applyFont="1" applyFill="1" applyProtection="1"/>
    <xf numFmtId="0" fontId="4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right" vertical="center"/>
    </xf>
    <xf numFmtId="169" fontId="6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169" fontId="5" fillId="0" borderId="0" xfId="0" applyNumberFormat="1" applyFont="1" applyFill="1" applyAlignment="1" applyProtection="1">
      <alignment horizontal="center"/>
    </xf>
    <xf numFmtId="169" fontId="32" fillId="0" borderId="0" xfId="0" applyNumberFormat="1" applyFont="1" applyFill="1" applyAlignment="1" applyProtection="1">
      <alignment horizont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3" fontId="5" fillId="25" borderId="0" xfId="0" applyNumberFormat="1" applyFont="1" applyFill="1" applyAlignment="1" applyProtection="1">
      <alignment horizontal="center" vertical="center"/>
    </xf>
    <xf numFmtId="169" fontId="5" fillId="25" borderId="0" xfId="0" applyNumberFormat="1" applyFont="1" applyFill="1" applyAlignment="1" applyProtection="1">
      <alignment horizontal="center" vertical="center"/>
    </xf>
    <xf numFmtId="0" fontId="5" fillId="0" borderId="0" xfId="0" applyFont="1" applyProtection="1"/>
    <xf numFmtId="3" fontId="4" fillId="25" borderId="0" xfId="0" applyNumberFormat="1" applyFont="1" applyFill="1" applyAlignment="1" applyProtection="1">
      <alignment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Continuous" vertical="center"/>
    </xf>
    <xf numFmtId="0" fontId="5" fillId="0" borderId="0" xfId="0" applyFont="1" applyAlignment="1" applyProtection="1">
      <alignment horizontal="centerContinuous" vertical="center"/>
    </xf>
    <xf numFmtId="0" fontId="12" fillId="0" borderId="0" xfId="0" applyFont="1" applyProtection="1"/>
    <xf numFmtId="0" fontId="12" fillId="0" borderId="0" xfId="0" applyFont="1"/>
    <xf numFmtId="0" fontId="11" fillId="0" borderId="0" xfId="0" applyFont="1" applyProtection="1"/>
    <xf numFmtId="0" fontId="4" fillId="0" borderId="0" xfId="0" applyNumberFormat="1" applyFont="1" applyAlignment="1" applyProtection="1">
      <alignment horizontal="center" vertical="center"/>
    </xf>
    <xf numFmtId="169" fontId="6" fillId="0" borderId="1" xfId="0" applyNumberFormat="1" applyFont="1" applyBorder="1" applyAlignment="1" applyProtection="1">
      <alignment vertical="center"/>
    </xf>
    <xf numFmtId="0" fontId="9" fillId="0" borderId="0" xfId="0" applyFont="1" applyFill="1" applyProtection="1"/>
    <xf numFmtId="0" fontId="0" fillId="24" borderId="0" xfId="0" applyFill="1" applyAlignment="1" applyProtection="1"/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 indent="5"/>
    </xf>
    <xf numFmtId="0" fontId="39" fillId="0" borderId="0" xfId="0" applyFont="1" applyAlignment="1">
      <alignment horizontal="left" vertical="center" indent="2"/>
    </xf>
    <xf numFmtId="0" fontId="41" fillId="0" borderId="0" xfId="0" applyFont="1" applyAlignment="1">
      <alignment horizontal="center" vertical="center"/>
    </xf>
    <xf numFmtId="0" fontId="43" fillId="0" borderId="0" xfId="0" applyFont="1"/>
    <xf numFmtId="0" fontId="12" fillId="26" borderId="0" xfId="0" applyFont="1" applyFill="1"/>
    <xf numFmtId="0" fontId="35" fillId="26" borderId="0" xfId="0" applyFont="1" applyFill="1" applyAlignment="1" applyProtection="1">
      <alignment horizontal="left" vertical="top"/>
    </xf>
    <xf numFmtId="0" fontId="44" fillId="0" borderId="0" xfId="0" applyFont="1"/>
    <xf numFmtId="0" fontId="8" fillId="25" borderId="0" xfId="39" applyFont="1" applyFill="1" applyAlignment="1">
      <alignment horizontal="centerContinuous" vertical="center"/>
    </xf>
    <xf numFmtId="0" fontId="30" fillId="25" borderId="0" xfId="39" applyFont="1" applyFill="1" applyAlignment="1">
      <alignment horizontal="center" vertical="center"/>
    </xf>
    <xf numFmtId="0" fontId="11" fillId="25" borderId="0" xfId="39" applyFont="1" applyFill="1" applyAlignment="1">
      <alignment horizontal="centerContinuous" vertical="center"/>
    </xf>
    <xf numFmtId="0" fontId="6" fillId="25" borderId="0" xfId="39" applyFont="1" applyFill="1" applyAlignment="1">
      <alignment vertical="center"/>
    </xf>
    <xf numFmtId="0" fontId="26" fillId="25" borderId="0" xfId="39" applyFont="1" applyFill="1"/>
    <xf numFmtId="0" fontId="26" fillId="25" borderId="0" xfId="39" applyFont="1" applyFill="1" applyAlignment="1">
      <alignment vertical="center"/>
    </xf>
    <xf numFmtId="0" fontId="10" fillId="25" borderId="0" xfId="39" applyFont="1" applyFill="1" applyAlignment="1">
      <alignment horizontal="centerContinuous" vertical="center"/>
    </xf>
    <xf numFmtId="0" fontId="9" fillId="25" borderId="0" xfId="39" applyFont="1" applyFill="1" applyAlignment="1">
      <alignment horizontal="centerContinuous" vertical="center"/>
    </xf>
    <xf numFmtId="3" fontId="12" fillId="25" borderId="0" xfId="39" applyNumberFormat="1" applyFont="1" applyFill="1" applyAlignment="1">
      <alignment vertical="center"/>
    </xf>
    <xf numFmtId="0" fontId="10" fillId="25" borderId="0" xfId="37" applyFont="1" applyFill="1" applyAlignment="1">
      <alignment horizontal="centerContinuous" vertical="center"/>
    </xf>
    <xf numFmtId="3" fontId="12" fillId="25" borderId="0" xfId="0" applyNumberFormat="1" applyFont="1" applyFill="1"/>
    <xf numFmtId="0" fontId="31" fillId="25" borderId="0" xfId="39" applyFont="1" applyFill="1" applyAlignment="1">
      <alignment horizontal="centerContinuous" vertical="center"/>
    </xf>
    <xf numFmtId="0" fontId="10" fillId="25" borderId="0" xfId="40" applyFont="1" applyFill="1" applyAlignment="1">
      <alignment horizontal="centerContinuous" vertical="center"/>
    </xf>
    <xf numFmtId="0" fontId="10" fillId="25" borderId="0" xfId="0" applyFont="1" applyFill="1" applyAlignment="1">
      <alignment horizontal="centerContinuous" vertical="center"/>
    </xf>
    <xf numFmtId="0" fontId="10" fillId="25" borderId="0" xfId="39" applyFont="1" applyFill="1" applyAlignment="1">
      <alignment horizontal="center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0" fontId="49" fillId="25" borderId="0" xfId="36" applyFont="1" applyFill="1" applyAlignment="1">
      <alignment horizontal="centerContinuous" vertical="center"/>
    </xf>
    <xf numFmtId="0" fontId="51" fillId="25" borderId="0" xfId="38" applyFont="1" applyFill="1" applyAlignment="1">
      <alignment horizontal="centerContinuous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2" fillId="0" borderId="0" xfId="0" applyFont="1" applyFill="1" applyAlignment="1" applyProtection="1">
      <alignment horizontal="center"/>
    </xf>
    <xf numFmtId="3" fontId="4" fillId="25" borderId="0" xfId="0" applyNumberFormat="1" applyFont="1" applyFill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/>
    </xf>
    <xf numFmtId="0" fontId="35" fillId="0" borderId="0" xfId="0" applyFont="1" applyAlignment="1" applyProtection="1">
      <alignment horizontal="left" vertical="top"/>
    </xf>
    <xf numFmtId="3" fontId="4" fillId="0" borderId="0" xfId="0" applyNumberFormat="1" applyFont="1" applyAlignment="1" applyProtection="1">
      <alignment horizontal="center" vertical="center"/>
    </xf>
    <xf numFmtId="0" fontId="12" fillId="0" borderId="0" xfId="0" applyFont="1" applyAlignment="1">
      <alignment horizontal="left" vertical="top" wrapText="1"/>
    </xf>
    <xf numFmtId="3" fontId="4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3" fontId="35" fillId="25" borderId="0" xfId="0" applyNumberFormat="1" applyFont="1" applyFill="1" applyProtection="1"/>
    <xf numFmtId="0" fontId="58" fillId="0" borderId="0" xfId="0" applyFont="1" applyProtection="1"/>
    <xf numFmtId="3" fontId="6" fillId="25" borderId="0" xfId="0" applyNumberFormat="1" applyFont="1" applyFill="1" applyAlignment="1" applyProtection="1">
      <alignment horizontal="right" vertical="center"/>
    </xf>
    <xf numFmtId="0" fontId="35" fillId="0" borderId="0" xfId="0" applyFont="1" applyAlignment="1" applyProtection="1">
      <alignment vertical="top"/>
    </xf>
    <xf numFmtId="0" fontId="0" fillId="0" borderId="0" xfId="0" applyFont="1"/>
    <xf numFmtId="0" fontId="59" fillId="0" borderId="0" xfId="0" applyFont="1" applyAlignment="1">
      <alignment horizontal="center" vertical="center"/>
    </xf>
    <xf numFmtId="169" fontId="59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left" vertical="top"/>
    </xf>
    <xf numFmtId="169" fontId="13" fillId="0" borderId="0" xfId="46" applyNumberFormat="1" applyFont="1" applyAlignment="1">
      <alignment vertical="center"/>
    </xf>
    <xf numFmtId="0" fontId="58" fillId="0" borderId="0" xfId="0" applyFont="1" applyAlignment="1">
      <alignment horizontal="center" vertical="top"/>
    </xf>
    <xf numFmtId="0" fontId="4" fillId="0" borderId="0" xfId="0" applyFont="1" applyFill="1"/>
    <xf numFmtId="169" fontId="13" fillId="0" borderId="0" xfId="46" applyNumberFormat="1" applyFont="1"/>
    <xf numFmtId="0" fontId="60" fillId="0" borderId="0" xfId="0" applyFont="1"/>
    <xf numFmtId="0" fontId="0" fillId="0" borderId="0" xfId="0" applyFont="1" applyAlignment="1">
      <alignment horizontal="center"/>
    </xf>
    <xf numFmtId="3" fontId="61" fillId="0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0" fontId="32" fillId="0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3" fontId="62" fillId="0" borderId="0" xfId="0" applyNumberFormat="1" applyFont="1" applyFill="1" applyAlignment="1" applyProtection="1">
      <alignment vertical="center"/>
    </xf>
    <xf numFmtId="3" fontId="4" fillId="0" borderId="0" xfId="0" applyNumberFormat="1" applyFont="1" applyFill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0" fontId="14" fillId="0" borderId="0" xfId="0" applyFont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/>
    </xf>
    <xf numFmtId="3" fontId="4" fillId="0" borderId="0" xfId="0" applyNumberFormat="1" applyFont="1" applyAlignment="1" applyProtection="1">
      <alignment horizontal="center" vertical="center"/>
    </xf>
    <xf numFmtId="9" fontId="35" fillId="25" borderId="0" xfId="0" applyNumberFormat="1" applyFont="1" applyFill="1" applyAlignment="1" applyProtection="1">
      <alignment horizontal="center"/>
    </xf>
    <xf numFmtId="169" fontId="6" fillId="0" borderId="0" xfId="0" applyNumberFormat="1" applyFont="1" applyBorder="1" applyAlignment="1" applyProtection="1">
      <alignment vertical="center"/>
    </xf>
    <xf numFmtId="3" fontId="4" fillId="0" borderId="0" xfId="0" applyNumberFormat="1" applyFont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9" fontId="35" fillId="25" borderId="0" xfId="0" applyNumberFormat="1" applyFont="1" applyFill="1" applyAlignment="1" applyProtection="1">
      <alignment horizont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167" fontId="11" fillId="25" borderId="0" xfId="0" applyNumberFormat="1" applyFont="1" applyFill="1" applyAlignment="1" applyProtection="1">
      <alignment horizontal="center"/>
    </xf>
    <xf numFmtId="167" fontId="11" fillId="25" borderId="0" xfId="0" applyNumberFormat="1" applyFont="1" applyFill="1" applyAlignment="1" applyProtection="1">
      <alignment horizontal="center" vertical="center"/>
    </xf>
    <xf numFmtId="166" fontId="9" fillId="25" borderId="0" xfId="0" applyNumberFormat="1" applyFont="1" applyFill="1" applyAlignment="1" applyProtection="1">
      <alignment horizontal="center" vertical="center"/>
    </xf>
    <xf numFmtId="0" fontId="7" fillId="25" borderId="0" xfId="0" applyFont="1" applyFill="1" applyAlignment="1" applyProtection="1">
      <alignment horizontal="center" vertical="center"/>
    </xf>
    <xf numFmtId="0" fontId="5" fillId="25" borderId="0" xfId="0" applyFont="1" applyFill="1" applyProtection="1"/>
    <xf numFmtId="0" fontId="9" fillId="25" borderId="0" xfId="0" applyFont="1" applyFill="1" applyProtection="1"/>
    <xf numFmtId="0" fontId="12" fillId="25" borderId="0" xfId="0" applyFont="1" applyFill="1" applyProtection="1"/>
    <xf numFmtId="0" fontId="0" fillId="25" borderId="0" xfId="0" applyFill="1" applyProtection="1"/>
    <xf numFmtId="0" fontId="11" fillId="25" borderId="0" xfId="0" applyFont="1" applyFill="1" applyProtection="1"/>
    <xf numFmtId="0" fontId="4" fillId="25" borderId="0" xfId="0" applyNumberFormat="1" applyFont="1" applyFill="1" applyAlignment="1" applyProtection="1">
      <alignment horizontal="center" vertical="center"/>
    </xf>
    <xf numFmtId="169" fontId="6" fillId="25" borderId="1" xfId="0" applyNumberFormat="1" applyFont="1" applyFill="1" applyBorder="1" applyAlignment="1" applyProtection="1">
      <alignment vertical="center"/>
    </xf>
    <xf numFmtId="0" fontId="5" fillId="25" borderId="0" xfId="0" applyFont="1" applyFill="1" applyAlignment="1" applyProtection="1">
      <alignment horizontal="right" vertical="center"/>
    </xf>
    <xf numFmtId="169" fontId="6" fillId="25" borderId="0" xfId="0" applyNumberFormat="1" applyFont="1" applyFill="1" applyBorder="1" applyAlignment="1" applyProtection="1">
      <alignment vertical="center"/>
    </xf>
    <xf numFmtId="0" fontId="5" fillId="25" borderId="0" xfId="0" applyFont="1" applyFill="1" applyAlignment="1" applyProtection="1">
      <alignment horizontal="center"/>
    </xf>
    <xf numFmtId="169" fontId="5" fillId="25" borderId="0" xfId="0" applyNumberFormat="1" applyFont="1" applyFill="1" applyAlignment="1" applyProtection="1">
      <alignment horizontal="center"/>
    </xf>
    <xf numFmtId="0" fontId="32" fillId="25" borderId="0" xfId="0" applyFont="1" applyFill="1" applyAlignment="1" applyProtection="1">
      <alignment horizontal="center"/>
    </xf>
    <xf numFmtId="169" fontId="32" fillId="25" borderId="0" xfId="0" applyNumberFormat="1" applyFont="1" applyFill="1" applyAlignment="1" applyProtection="1">
      <alignment horizontal="center"/>
    </xf>
    <xf numFmtId="0" fontId="5" fillId="25" borderId="0" xfId="0" applyFont="1" applyFill="1" applyBorder="1" applyAlignment="1" applyProtection="1">
      <alignment horizontal="center"/>
    </xf>
    <xf numFmtId="0" fontId="5" fillId="25" borderId="0" xfId="0" applyFont="1" applyFill="1" applyBorder="1" applyAlignment="1" applyProtection="1"/>
    <xf numFmtId="3" fontId="4" fillId="25" borderId="0" xfId="0" applyNumberFormat="1" applyFont="1" applyFill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170" fontId="4" fillId="25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>
      <alignment horizontal="right" vertical="center"/>
    </xf>
    <xf numFmtId="0" fontId="64" fillId="0" borderId="0" xfId="0" applyFont="1"/>
    <xf numFmtId="3" fontId="64" fillId="0" borderId="0" xfId="0" applyNumberFormat="1" applyFont="1"/>
    <xf numFmtId="3" fontId="5" fillId="0" borderId="0" xfId="0" applyNumberFormat="1" applyFont="1" applyAlignment="1" applyProtection="1">
      <alignment horizontal="center" vertical="center"/>
    </xf>
    <xf numFmtId="0" fontId="65" fillId="0" borderId="0" xfId="0" applyFont="1" applyAlignment="1">
      <alignment horizontal="center"/>
    </xf>
    <xf numFmtId="3" fontId="65" fillId="0" borderId="0" xfId="0" applyNumberFormat="1" applyFont="1" applyAlignment="1">
      <alignment horizontal="center"/>
    </xf>
    <xf numFmtId="0" fontId="64" fillId="0" borderId="11" xfId="0" applyFont="1" applyBorder="1"/>
    <xf numFmtId="3" fontId="64" fillId="0" borderId="11" xfId="0" applyNumberFormat="1" applyFont="1" applyBorder="1"/>
    <xf numFmtId="3" fontId="4" fillId="25" borderId="0" xfId="0" applyNumberFormat="1" applyFont="1" applyFill="1" applyAlignment="1" applyProtection="1">
      <alignment horizontal="right" vertical="center"/>
    </xf>
    <xf numFmtId="3" fontId="4" fillId="0" borderId="0" xfId="0" applyNumberFormat="1" applyFont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5" fillId="25" borderId="0" xfId="0" applyFont="1" applyFill="1" applyAlignment="1" applyProtection="1">
      <alignment horizontal="center" vertical="center"/>
    </xf>
    <xf numFmtId="0" fontId="14" fillId="0" borderId="0" xfId="0" applyFont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170" fontId="4" fillId="25" borderId="0" xfId="0" applyNumberFormat="1" applyFont="1" applyFill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vertical="center"/>
    </xf>
    <xf numFmtId="0" fontId="68" fillId="0" borderId="0" xfId="0" applyFont="1" applyAlignment="1">
      <alignment horizontal="left" vertical="center" indent="5"/>
    </xf>
    <xf numFmtId="3" fontId="70" fillId="0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5" fillId="25" borderId="0" xfId="0" applyFont="1" applyFill="1" applyAlignment="1" applyProtection="1">
      <alignment horizontal="center" vertical="center"/>
    </xf>
    <xf numFmtId="3" fontId="4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73" fillId="25" borderId="0" xfId="0" applyFont="1" applyFill="1" applyAlignment="1">
      <alignment horizontal="center" vertical="center"/>
    </xf>
    <xf numFmtId="171" fontId="71" fillId="25" borderId="0" xfId="0" applyNumberFormat="1" applyFont="1" applyFill="1"/>
    <xf numFmtId="0" fontId="71" fillId="25" borderId="0" xfId="0" applyFont="1" applyFill="1"/>
    <xf numFmtId="0" fontId="68" fillId="25" borderId="0" xfId="0" applyFont="1" applyFill="1" applyAlignment="1">
      <alignment horizontal="center" vertical="center"/>
    </xf>
    <xf numFmtId="0" fontId="72" fillId="25" borderId="0" xfId="0" applyFont="1" applyFill="1" applyAlignment="1">
      <alignment horizontal="left" vertical="center" indent="2"/>
    </xf>
    <xf numFmtId="0" fontId="73" fillId="25" borderId="0" xfId="0" applyFont="1" applyFill="1" applyAlignment="1">
      <alignment vertical="center"/>
    </xf>
    <xf numFmtId="0" fontId="73" fillId="25" borderId="0" xfId="0" applyFont="1" applyFill="1" applyAlignment="1">
      <alignment horizontal="left" vertical="center" indent="2"/>
    </xf>
    <xf numFmtId="0" fontId="68" fillId="25" borderId="0" xfId="0" applyFont="1" applyFill="1" applyAlignment="1">
      <alignment vertical="center"/>
    </xf>
    <xf numFmtId="0" fontId="68" fillId="25" borderId="0" xfId="0" applyFont="1" applyFill="1" applyAlignment="1">
      <alignment horizontal="left" vertical="center" indent="2"/>
    </xf>
    <xf numFmtId="0" fontId="68" fillId="25" borderId="12" xfId="0" applyFont="1" applyFill="1" applyBorder="1" applyAlignment="1">
      <alignment horizontal="left" vertical="center" indent="5"/>
    </xf>
    <xf numFmtId="0" fontId="68" fillId="25" borderId="0" xfId="0" applyFont="1" applyFill="1" applyBorder="1" applyAlignment="1">
      <alignment horizontal="left" vertical="center" indent="2"/>
    </xf>
    <xf numFmtId="172" fontId="68" fillId="25" borderId="13" xfId="47" applyNumberFormat="1" applyFont="1" applyFill="1" applyBorder="1" applyAlignment="1">
      <alignment horizontal="left" vertical="center" indent="5"/>
    </xf>
    <xf numFmtId="173" fontId="68" fillId="25" borderId="13" xfId="47" applyNumberFormat="1" applyFont="1" applyFill="1" applyBorder="1" applyAlignment="1">
      <alignment horizontal="left" vertical="center" indent="5"/>
    </xf>
    <xf numFmtId="173" fontId="71" fillId="25" borderId="0" xfId="47" applyNumberFormat="1" applyFont="1" applyFill="1"/>
    <xf numFmtId="3" fontId="4" fillId="0" borderId="0" xfId="0" applyNumberFormat="1" applyFont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74" fillId="0" borderId="0" xfId="0" applyFont="1" applyProtection="1"/>
    <xf numFmtId="0" fontId="5" fillId="0" borderId="0" xfId="0" applyFont="1" applyFill="1" applyBorder="1" applyAlignment="1" applyProtection="1">
      <alignment horizontal="center"/>
    </xf>
    <xf numFmtId="3" fontId="4" fillId="0" borderId="0" xfId="0" applyNumberFormat="1" applyFont="1" applyFill="1" applyAlignment="1" applyProtection="1">
      <alignment horizontal="center" vertical="center"/>
    </xf>
    <xf numFmtId="0" fontId="75" fillId="25" borderId="0" xfId="48" applyFont="1" applyFill="1" applyAlignment="1">
      <alignment horizontal="centerContinuous" vertical="center"/>
    </xf>
    <xf numFmtId="0" fontId="1" fillId="25" borderId="0" xfId="49" applyFill="1"/>
    <xf numFmtId="0" fontId="4" fillId="25" borderId="0" xfId="48" applyFont="1" applyFill="1" applyAlignment="1">
      <alignment horizontal="centerContinuous" vertical="center"/>
    </xf>
    <xf numFmtId="0" fontId="7" fillId="25" borderId="0" xfId="48" applyFont="1" applyFill="1" applyAlignment="1">
      <alignment horizontal="centerContinuous" vertical="center"/>
    </xf>
    <xf numFmtId="0" fontId="10" fillId="25" borderId="0" xfId="48" applyFont="1" applyFill="1" applyAlignment="1">
      <alignment horizontal="centerContinuous" vertical="center"/>
    </xf>
    <xf numFmtId="0" fontId="13" fillId="25" borderId="0" xfId="48" applyFill="1" applyAlignment="1">
      <alignment horizontal="centerContinuous" vertical="center"/>
    </xf>
    <xf numFmtId="174" fontId="7" fillId="25" borderId="0" xfId="48" applyNumberFormat="1" applyFont="1" applyFill="1" applyAlignment="1">
      <alignment horizontal="centerContinuous" vertical="center"/>
    </xf>
    <xf numFmtId="0" fontId="76" fillId="25" borderId="0" xfId="48" applyFont="1" applyFill="1" applyAlignment="1">
      <alignment horizontal="centerContinuous" vertical="center"/>
    </xf>
    <xf numFmtId="0" fontId="5" fillId="0" borderId="0" xfId="0" applyFont="1" applyFill="1" applyBorder="1" applyAlignment="1" applyProtection="1">
      <alignment horizontal="center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170" fontId="4" fillId="25" borderId="0" xfId="0" applyNumberFormat="1" applyFont="1" applyFill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3" fontId="6" fillId="25" borderId="0" xfId="0" applyNumberFormat="1" applyFont="1" applyFill="1" applyAlignment="1" applyProtection="1">
      <alignment horizontal="right" vertical="center"/>
    </xf>
    <xf numFmtId="3" fontId="10" fillId="0" borderId="0" xfId="0" applyNumberFormat="1" applyFont="1" applyFill="1" applyAlignment="1" applyProtection="1">
      <alignment horizontal="center" vertical="center"/>
    </xf>
    <xf numFmtId="0" fontId="74" fillId="0" borderId="0" xfId="0" applyFont="1" applyFill="1" applyProtection="1"/>
    <xf numFmtId="0" fontId="5" fillId="0" borderId="0" xfId="0" applyFont="1" applyFill="1" applyBorder="1" applyAlignment="1" applyProtection="1">
      <alignment horizontal="center"/>
    </xf>
    <xf numFmtId="3" fontId="12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top" wrapText="1"/>
    </xf>
    <xf numFmtId="3" fontId="4" fillId="0" borderId="0" xfId="0" applyNumberFormat="1" applyFont="1" applyFill="1" applyAlignment="1" applyProtection="1">
      <alignment horizontal="center" vertical="center"/>
    </xf>
    <xf numFmtId="0" fontId="35" fillId="0" borderId="0" xfId="0" applyFont="1" applyAlignment="1" applyProtection="1">
      <alignment horizontal="left" vertical="top"/>
    </xf>
    <xf numFmtId="169" fontId="4" fillId="0" borderId="0" xfId="0" applyNumberFormat="1" applyFont="1" applyAlignment="1" applyProtection="1">
      <alignment horizontal="right" vertical="center"/>
    </xf>
    <xf numFmtId="3" fontId="35" fillId="0" borderId="10" xfId="0" applyNumberFormat="1" applyFont="1" applyBorder="1" applyAlignment="1" applyProtection="1">
      <alignment horizontal="center"/>
    </xf>
    <xf numFmtId="3" fontId="35" fillId="0" borderId="0" xfId="0" applyNumberFormat="1" applyFont="1" applyAlignment="1" applyProtection="1">
      <alignment horizontal="center"/>
    </xf>
    <xf numFmtId="3" fontId="4" fillId="25" borderId="0" xfId="0" applyNumberFormat="1" applyFont="1" applyFill="1" applyAlignment="1" applyProtection="1">
      <alignment horizontal="right" vertical="center"/>
    </xf>
    <xf numFmtId="3" fontId="4" fillId="25" borderId="0" xfId="0" applyNumberFormat="1" applyFont="1" applyFill="1" applyAlignment="1" applyProtection="1">
      <alignment horizontal="center" vertical="center"/>
    </xf>
    <xf numFmtId="0" fontId="63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34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left"/>
    </xf>
    <xf numFmtId="0" fontId="12" fillId="0" borderId="0" xfId="0" applyFont="1" applyFill="1" applyAlignment="1">
      <alignment horizontal="left" vertical="top" wrapText="1"/>
    </xf>
    <xf numFmtId="0" fontId="12" fillId="25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3" fontId="4" fillId="0" borderId="0" xfId="0" applyNumberFormat="1" applyFont="1" applyAlignment="1" applyProtection="1">
      <alignment horizontal="center" vertical="center"/>
    </xf>
    <xf numFmtId="0" fontId="5" fillId="25" borderId="0" xfId="0" applyFont="1" applyFill="1" applyAlignment="1" applyProtection="1">
      <alignment horizontal="left"/>
    </xf>
    <xf numFmtId="0" fontId="14" fillId="25" borderId="0" xfId="0" applyFont="1" applyFill="1" applyAlignment="1" applyProtection="1">
      <alignment horizontal="right" vertical="center"/>
    </xf>
    <xf numFmtId="0" fontId="5" fillId="25" borderId="0" xfId="0" applyFont="1" applyFill="1" applyBorder="1" applyAlignment="1" applyProtection="1">
      <alignment horizontal="center" vertical="center"/>
    </xf>
    <xf numFmtId="0" fontId="5" fillId="25" borderId="0" xfId="0" applyFont="1" applyFill="1" applyBorder="1" applyAlignment="1" applyProtection="1">
      <alignment horizontal="center"/>
    </xf>
    <xf numFmtId="0" fontId="7" fillId="25" borderId="0" xfId="0" applyFont="1" applyFill="1" applyAlignment="1" applyProtection="1">
      <alignment horizontal="center" vertical="center"/>
    </xf>
    <xf numFmtId="0" fontId="34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12" fillId="0" borderId="0" xfId="0" applyFont="1" applyFill="1" applyAlignment="1">
      <alignment horizontal="left" vertical="center" wrapText="1"/>
    </xf>
    <xf numFmtId="0" fontId="58" fillId="0" borderId="0" xfId="0" applyFont="1" applyAlignment="1">
      <alignment horizontal="left" vertical="center" wrapText="1"/>
    </xf>
    <xf numFmtId="9" fontId="35" fillId="25" borderId="0" xfId="0" applyNumberFormat="1" applyFont="1" applyFill="1" applyAlignment="1" applyProtection="1">
      <alignment horizontal="center"/>
    </xf>
    <xf numFmtId="9" fontId="4" fillId="25" borderId="0" xfId="0" applyNumberFormat="1" applyFont="1" applyFill="1" applyAlignment="1" applyProtection="1">
      <alignment horizontal="center" vertical="center"/>
    </xf>
    <xf numFmtId="170" fontId="4" fillId="25" borderId="0" xfId="0" applyNumberFormat="1" applyFont="1" applyFill="1" applyAlignment="1" applyProtection="1">
      <alignment horizontal="center" vertical="center"/>
    </xf>
    <xf numFmtId="3" fontId="62" fillId="0" borderId="0" xfId="0" applyNumberFormat="1" applyFont="1" applyFill="1" applyAlignment="1" applyProtection="1">
      <alignment horizontal="center" vertical="center"/>
    </xf>
    <xf numFmtId="3" fontId="62" fillId="25" borderId="0" xfId="0" applyNumberFormat="1" applyFont="1" applyFill="1" applyAlignment="1" applyProtection="1">
      <alignment horizontal="center" vertical="center"/>
    </xf>
    <xf numFmtId="167" fontId="11" fillId="0" borderId="0" xfId="0" applyNumberFormat="1" applyFont="1" applyFill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3" fontId="6" fillId="25" borderId="0" xfId="0" applyNumberFormat="1" applyFont="1" applyFill="1" applyAlignment="1" applyProtection="1">
      <alignment horizontal="right" vertical="center"/>
    </xf>
    <xf numFmtId="0" fontId="32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9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2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42" fillId="0" borderId="0" xfId="0" applyFont="1" applyAlignment="1">
      <alignment horizontal="left" vertical="center" wrapText="1"/>
    </xf>
    <xf numFmtId="3" fontId="0" fillId="0" borderId="0" xfId="0" applyNumberFormat="1" applyProtection="1"/>
    <xf numFmtId="0" fontId="7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11" fillId="0" borderId="0" xfId="0" applyFont="1" applyFill="1" applyProtection="1"/>
    <xf numFmtId="0" fontId="14" fillId="0" borderId="0" xfId="0" applyFont="1" applyFill="1" applyAlignment="1" applyProtection="1">
      <alignment horizontal="right" vertical="center"/>
    </xf>
    <xf numFmtId="169" fontId="6" fillId="0" borderId="1" xfId="0" applyNumberFormat="1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left"/>
    </xf>
    <xf numFmtId="9" fontId="35" fillId="0" borderId="0" xfId="0" applyNumberFormat="1" applyFont="1" applyFill="1" applyAlignment="1" applyProtection="1">
      <alignment horizontal="center"/>
    </xf>
    <xf numFmtId="3" fontId="35" fillId="0" borderId="0" xfId="0" applyNumberFormat="1" applyFont="1" applyFill="1" applyProtection="1"/>
    <xf numFmtId="0" fontId="58" fillId="0" borderId="0" xfId="0" applyFont="1" applyFill="1" applyProtection="1"/>
    <xf numFmtId="9" fontId="35" fillId="0" borderId="0" xfId="0" applyNumberFormat="1" applyFont="1" applyFill="1" applyAlignment="1" applyProtection="1">
      <alignment horizontal="center"/>
    </xf>
    <xf numFmtId="9" fontId="4" fillId="0" borderId="0" xfId="0" applyNumberFormat="1" applyFont="1" applyFill="1" applyAlignment="1" applyProtection="1">
      <alignment horizontal="center" vertical="center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 2" xfId="48"/>
    <cellStyle name="Normal 3" xfId="49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0</xdr:rowOff>
    </xdr:from>
    <xdr:to>
      <xdr:col>1</xdr:col>
      <xdr:colOff>9525</xdr:colOff>
      <xdr:row>83</xdr:row>
      <xdr:rowOff>161925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53400"/>
          <a:ext cx="5724525" cy="7400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TEPHYMON92@HOTMAIL.COM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9"/>
  <sheetViews>
    <sheetView showGridLines="0" topLeftCell="A20" zoomScaleNormal="100" zoomScaleSheetLayoutView="100" workbookViewId="0">
      <selection activeCell="B2" sqref="B2:I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10.140625" style="6" bestFit="1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60" t="s">
        <v>449</v>
      </c>
      <c r="C2" s="260"/>
      <c r="D2" s="260"/>
      <c r="E2" s="260"/>
      <c r="F2" s="260"/>
      <c r="G2" s="260"/>
      <c r="H2" s="260"/>
      <c r="I2" s="260"/>
    </row>
    <row r="3" spans="2:13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</row>
    <row r="4" spans="2:13" ht="12.75" customHeight="1" x14ac:dyDescent="0.25">
      <c r="B4" s="281" t="s">
        <v>49</v>
      </c>
      <c r="C4" s="281"/>
      <c r="D4" s="281"/>
      <c r="E4" s="35">
        <v>0.625</v>
      </c>
      <c r="F4" s="282" t="s">
        <v>73</v>
      </c>
      <c r="G4" s="283"/>
      <c r="H4" s="36">
        <v>0.95833333333333337</v>
      </c>
      <c r="I4" s="37">
        <f ca="1">NOW()</f>
        <v>42550.551674652779</v>
      </c>
    </row>
    <row r="5" spans="2:13" ht="15.75" x14ac:dyDescent="0.25">
      <c r="B5" s="302" t="s">
        <v>349</v>
      </c>
      <c r="C5" s="302"/>
      <c r="D5" s="302"/>
      <c r="E5" s="303" t="s">
        <v>52</v>
      </c>
      <c r="F5" s="303"/>
      <c r="G5" s="303" t="s">
        <v>50</v>
      </c>
      <c r="H5" s="303"/>
      <c r="I5" s="304">
        <v>100</v>
      </c>
      <c r="J5" s="245"/>
      <c r="K5" s="245" t="s">
        <v>309</v>
      </c>
      <c r="M5" s="8"/>
    </row>
    <row r="6" spans="2:13" ht="6.75" customHeight="1" x14ac:dyDescent="0.25">
      <c r="B6" s="305"/>
      <c r="C6" s="305"/>
      <c r="D6" s="305"/>
      <c r="E6" s="38"/>
      <c r="F6" s="38"/>
      <c r="G6" s="38"/>
      <c r="H6" s="38"/>
      <c r="I6" s="39"/>
      <c r="J6" s="245"/>
      <c r="K6" s="245"/>
    </row>
    <row r="7" spans="2:13" ht="14.25" customHeight="1" x14ac:dyDescent="0.25">
      <c r="B7" s="14" t="s">
        <v>178</v>
      </c>
      <c r="C7" s="14"/>
      <c r="D7" s="14"/>
      <c r="E7" s="267">
        <v>3990000</v>
      </c>
      <c r="F7" s="267"/>
      <c r="G7" s="253">
        <v>1</v>
      </c>
      <c r="H7" s="253"/>
      <c r="I7" s="40">
        <f>E7*G7</f>
        <v>3990000</v>
      </c>
      <c r="J7" s="245"/>
      <c r="K7" s="53">
        <v>3490000</v>
      </c>
    </row>
    <row r="8" spans="2:13" ht="14.25" customHeight="1" x14ac:dyDescent="0.25">
      <c r="B8" s="63" t="s">
        <v>365</v>
      </c>
      <c r="C8" s="63"/>
      <c r="D8" s="63"/>
      <c r="E8" s="253" t="s">
        <v>51</v>
      </c>
      <c r="F8" s="253"/>
      <c r="G8" s="253" t="s">
        <v>51</v>
      </c>
      <c r="H8" s="253"/>
      <c r="I8" s="242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267">
        <v>5800</v>
      </c>
      <c r="F9" s="267"/>
      <c r="G9" s="253">
        <f>+I5</f>
        <v>100</v>
      </c>
      <c r="H9" s="253"/>
      <c r="I9" s="240">
        <f>E9*G9</f>
        <v>580000</v>
      </c>
      <c r="J9" s="32"/>
      <c r="K9" s="32"/>
    </row>
    <row r="10" spans="2:13" ht="14.25" customHeight="1" x14ac:dyDescent="0.25">
      <c r="B10" s="14" t="s">
        <v>276</v>
      </c>
      <c r="C10" s="14"/>
      <c r="D10" s="14"/>
      <c r="E10" s="267">
        <v>3400</v>
      </c>
      <c r="F10" s="267"/>
      <c r="G10" s="253">
        <f>I5</f>
        <v>100</v>
      </c>
      <c r="H10" s="253"/>
      <c r="I10" s="240">
        <f>E10*G10</f>
        <v>340000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267">
        <v>5800</v>
      </c>
      <c r="F11" s="267"/>
      <c r="G11" s="253">
        <f>+I5</f>
        <v>100</v>
      </c>
      <c r="H11" s="253"/>
      <c r="I11" s="240">
        <f>E11*G11</f>
        <v>580000</v>
      </c>
      <c r="J11" s="32"/>
      <c r="K11" s="32"/>
    </row>
    <row r="12" spans="2:13" ht="14.25" customHeight="1" x14ac:dyDescent="0.25">
      <c r="B12" s="14" t="s">
        <v>112</v>
      </c>
      <c r="C12" s="14"/>
      <c r="D12" s="14"/>
      <c r="E12" s="267">
        <v>43900</v>
      </c>
      <c r="F12" s="267"/>
      <c r="G12" s="253">
        <f>I5-G13</f>
        <v>100</v>
      </c>
      <c r="H12" s="253"/>
      <c r="I12" s="240">
        <f>E12*G12</f>
        <v>4390000</v>
      </c>
      <c r="J12" s="182">
        <f>+I12-Sabado!I10</f>
        <v>210000</v>
      </c>
      <c r="K12" s="32"/>
    </row>
    <row r="13" spans="2:13" x14ac:dyDescent="0.25">
      <c r="B13" s="14" t="s">
        <v>71</v>
      </c>
      <c r="C13" s="14"/>
      <c r="D13" s="14"/>
      <c r="E13" s="267">
        <v>22000</v>
      </c>
      <c r="F13" s="267"/>
      <c r="G13" s="253"/>
      <c r="H13" s="253"/>
      <c r="I13" s="40"/>
      <c r="J13" s="32"/>
      <c r="K13" s="32"/>
    </row>
    <row r="14" spans="2:13" x14ac:dyDescent="0.25">
      <c r="B14" s="14" t="s">
        <v>443</v>
      </c>
      <c r="C14" s="14"/>
      <c r="D14" s="14"/>
      <c r="E14" s="267">
        <v>14000</v>
      </c>
      <c r="F14" s="267"/>
      <c r="G14" s="253">
        <v>40</v>
      </c>
      <c r="H14" s="253"/>
      <c r="I14" s="240">
        <f>E14*G14</f>
        <v>560000</v>
      </c>
      <c r="J14" s="32"/>
      <c r="K14" s="32"/>
    </row>
    <row r="15" spans="2:13" x14ac:dyDescent="0.25">
      <c r="B15" s="14" t="s">
        <v>113</v>
      </c>
      <c r="C15" s="14"/>
      <c r="D15" s="14"/>
      <c r="E15" s="267">
        <v>5800</v>
      </c>
      <c r="F15" s="267"/>
      <c r="G15" s="253">
        <f>+I5</f>
        <v>100</v>
      </c>
      <c r="H15" s="253"/>
      <c r="I15" s="240">
        <f>E15*G15</f>
        <v>580000</v>
      </c>
      <c r="J15" s="32"/>
      <c r="K15" s="32"/>
    </row>
    <row r="16" spans="2:13" x14ac:dyDescent="0.25">
      <c r="B16" s="306"/>
      <c r="C16" s="306"/>
      <c r="D16" s="306"/>
      <c r="E16" s="267"/>
      <c r="F16" s="267"/>
      <c r="G16" s="253"/>
      <c r="H16" s="253"/>
      <c r="I16" s="40"/>
      <c r="J16" s="32"/>
      <c r="K16" s="32"/>
    </row>
    <row r="17" spans="1:11" x14ac:dyDescent="0.25">
      <c r="B17" s="307" t="s">
        <v>283</v>
      </c>
      <c r="C17" s="307"/>
      <c r="D17" s="307"/>
      <c r="E17" s="267"/>
      <c r="F17" s="267"/>
      <c r="G17" s="253"/>
      <c r="H17" s="253"/>
      <c r="I17" s="40"/>
      <c r="J17" s="32"/>
      <c r="K17" s="32"/>
    </row>
    <row r="18" spans="1:11" x14ac:dyDescent="0.25">
      <c r="B18" s="308" t="s">
        <v>292</v>
      </c>
      <c r="C18" s="308"/>
      <c r="D18" s="308"/>
      <c r="E18" s="240"/>
      <c r="F18" s="240"/>
      <c r="G18" s="242"/>
      <c r="H18" s="242"/>
      <c r="I18" s="40"/>
      <c r="J18" s="32"/>
      <c r="K18" s="32"/>
    </row>
    <row r="19" spans="1:11" x14ac:dyDescent="0.25">
      <c r="B19" s="41" t="s">
        <v>293</v>
      </c>
      <c r="C19" s="41"/>
      <c r="D19" s="41"/>
      <c r="E19" s="267">
        <v>52400</v>
      </c>
      <c r="F19" s="267"/>
      <c r="G19" s="253">
        <f>ROUNDUP(((G12*1)/10),0)+1</f>
        <v>11</v>
      </c>
      <c r="H19" s="253"/>
      <c r="I19" s="40">
        <f>G19*E19</f>
        <v>576400</v>
      </c>
      <c r="J19" s="32"/>
      <c r="K19" s="32"/>
    </row>
    <row r="20" spans="1:11" x14ac:dyDescent="0.25">
      <c r="B20" s="26" t="s">
        <v>288</v>
      </c>
      <c r="C20" s="19"/>
      <c r="D20" s="121"/>
      <c r="E20" s="267">
        <v>49900</v>
      </c>
      <c r="F20" s="267"/>
      <c r="G20" s="253">
        <f>ROUNDUP(((G12*1)/8),0)</f>
        <v>13</v>
      </c>
      <c r="H20" s="253"/>
      <c r="I20" s="40">
        <f>G20*E20</f>
        <v>648700</v>
      </c>
      <c r="J20" s="32"/>
      <c r="K20" s="32"/>
    </row>
    <row r="21" spans="1:11" x14ac:dyDescent="0.25">
      <c r="B21" s="26" t="s">
        <v>446</v>
      </c>
      <c r="C21" s="41"/>
      <c r="D21" s="41"/>
      <c r="E21" s="267">
        <v>30000</v>
      </c>
      <c r="F21" s="267"/>
      <c r="G21" s="253">
        <v>18</v>
      </c>
      <c r="H21" s="253"/>
      <c r="I21" s="179" t="s">
        <v>358</v>
      </c>
      <c r="J21" s="32"/>
      <c r="K21" s="32"/>
    </row>
    <row r="22" spans="1:11" x14ac:dyDescent="0.25">
      <c r="B22" s="309" t="s">
        <v>76</v>
      </c>
      <c r="C22" s="309"/>
      <c r="D22" s="309"/>
      <c r="E22" s="267">
        <v>11500</v>
      </c>
      <c r="F22" s="267"/>
      <c r="G22" s="253">
        <f>+I5</f>
        <v>100</v>
      </c>
      <c r="H22" s="253"/>
      <c r="I22" s="40">
        <f>G22*E22</f>
        <v>1150000</v>
      </c>
      <c r="J22" s="32"/>
      <c r="K22" s="32"/>
    </row>
    <row r="23" spans="1:11" x14ac:dyDescent="0.25">
      <c r="B23" s="310" t="s">
        <v>2</v>
      </c>
      <c r="C23" s="310"/>
      <c r="D23" s="310"/>
      <c r="E23" s="253" t="s">
        <v>51</v>
      </c>
      <c r="F23" s="253"/>
      <c r="G23" s="253" t="s">
        <v>51</v>
      </c>
      <c r="H23" s="253"/>
      <c r="I23" s="242" t="s">
        <v>51</v>
      </c>
      <c r="J23" s="32"/>
      <c r="K23" s="32"/>
    </row>
    <row r="24" spans="1:11" x14ac:dyDescent="0.25">
      <c r="B24" s="41" t="s">
        <v>70</v>
      </c>
      <c r="C24" s="41"/>
      <c r="D24" s="41"/>
      <c r="E24" s="267">
        <v>100000</v>
      </c>
      <c r="F24" s="267"/>
      <c r="G24" s="253">
        <f>IF(I5&lt;80,8,ROUND((I5*10%),0))+2</f>
        <v>12</v>
      </c>
      <c r="H24" s="253"/>
      <c r="I24" s="40">
        <f>G24*E24</f>
        <v>1200000</v>
      </c>
      <c r="J24" s="32"/>
      <c r="K24" s="32"/>
    </row>
    <row r="25" spans="1:11" ht="15.75" thickBot="1" x14ac:dyDescent="0.3">
      <c r="B25" s="311" t="s">
        <v>116</v>
      </c>
      <c r="C25" s="311"/>
      <c r="D25" s="311"/>
      <c r="E25" s="311"/>
      <c r="F25" s="311"/>
      <c r="G25" s="311"/>
      <c r="H25" s="42"/>
      <c r="I25" s="312">
        <f>SUM(I7:I24)</f>
        <v>14595100</v>
      </c>
      <c r="J25" s="32">
        <f>+SUM(I7:I24)</f>
        <v>14595100</v>
      </c>
      <c r="K25" s="32"/>
    </row>
    <row r="26" spans="1:11" ht="7.5" customHeight="1" thickTop="1" x14ac:dyDescent="0.25">
      <c r="B26" s="43"/>
      <c r="C26" s="43"/>
      <c r="D26" s="43"/>
      <c r="E26" s="40"/>
      <c r="F26" s="40"/>
      <c r="G26" s="42"/>
      <c r="H26" s="42"/>
      <c r="I26" s="44"/>
      <c r="J26" s="32"/>
      <c r="K26" s="32"/>
    </row>
    <row r="27" spans="1:11" x14ac:dyDescent="0.25">
      <c r="B27" s="251" t="s">
        <v>3</v>
      </c>
      <c r="C27" s="251"/>
      <c r="D27" s="251"/>
      <c r="E27" s="251"/>
      <c r="F27" s="251"/>
      <c r="G27" s="251"/>
      <c r="H27" s="251"/>
      <c r="I27" s="251"/>
      <c r="J27" s="32"/>
      <c r="K27" s="32"/>
    </row>
    <row r="28" spans="1:11" ht="4.5" customHeight="1" x14ac:dyDescent="0.25">
      <c r="B28" s="38"/>
      <c r="C28" s="38"/>
      <c r="D28" s="38"/>
      <c r="E28" s="38"/>
      <c r="F28" s="38"/>
      <c r="G28" s="38"/>
      <c r="H28" s="38"/>
      <c r="I28" s="39"/>
      <c r="J28" s="32"/>
      <c r="K28" s="32"/>
    </row>
    <row r="29" spans="1:11" ht="2.25" customHeight="1" x14ac:dyDescent="0.25">
      <c r="B29" s="45"/>
      <c r="C29" s="45"/>
      <c r="D29" s="45"/>
      <c r="E29" s="45"/>
      <c r="F29" s="45"/>
      <c r="G29" s="45"/>
      <c r="H29" s="45"/>
      <c r="I29" s="46"/>
      <c r="J29" s="32"/>
      <c r="K29" s="32"/>
    </row>
    <row r="30" spans="1:11" ht="5.25" customHeight="1" x14ac:dyDescent="0.25">
      <c r="A30" s="19"/>
      <c r="B30" s="243"/>
      <c r="C30" s="243"/>
      <c r="D30" s="243"/>
      <c r="E30" s="243"/>
      <c r="F30" s="243"/>
      <c r="G30" s="243"/>
      <c r="H30" s="243"/>
      <c r="I30" s="47"/>
    </row>
    <row r="31" spans="1:11" x14ac:dyDescent="0.25">
      <c r="A31" s="19"/>
      <c r="B31" s="19"/>
      <c r="C31" s="249" t="s">
        <v>117</v>
      </c>
      <c r="D31" s="249"/>
      <c r="E31" s="238" t="s">
        <v>52</v>
      </c>
      <c r="F31" s="20"/>
      <c r="G31" s="20"/>
      <c r="H31" s="238" t="s">
        <v>0</v>
      </c>
      <c r="I31" s="238" t="s">
        <v>4</v>
      </c>
    </row>
    <row r="32" spans="1:11" ht="15" customHeight="1" x14ac:dyDescent="0.25">
      <c r="B32" s="272" t="s">
        <v>77</v>
      </c>
      <c r="C32" s="272"/>
      <c r="D32" s="272"/>
      <c r="E32" s="267">
        <v>1590000</v>
      </c>
      <c r="F32" s="267"/>
      <c r="G32" s="253">
        <v>1</v>
      </c>
      <c r="H32" s="253"/>
      <c r="I32" s="40">
        <f>G32*E32</f>
        <v>1590000</v>
      </c>
      <c r="J32" s="32"/>
      <c r="K32" s="32"/>
    </row>
    <row r="33" spans="1:11" x14ac:dyDescent="0.25">
      <c r="B33" s="272" t="s">
        <v>414</v>
      </c>
      <c r="C33" s="272"/>
      <c r="D33" s="272"/>
      <c r="E33" s="267">
        <v>1850000</v>
      </c>
      <c r="F33" s="267"/>
      <c r="G33" s="253">
        <v>1</v>
      </c>
      <c r="H33" s="253"/>
      <c r="I33" s="40">
        <f>G33*E33</f>
        <v>1850000</v>
      </c>
      <c r="J33" s="32"/>
      <c r="K33" s="32"/>
    </row>
    <row r="34" spans="1:11" ht="15.75" customHeight="1" x14ac:dyDescent="0.25">
      <c r="A34" s="21"/>
      <c r="B34" s="272" t="s">
        <v>179</v>
      </c>
      <c r="C34" s="272"/>
      <c r="D34" s="272"/>
      <c r="E34" s="267">
        <v>700000</v>
      </c>
      <c r="F34" s="267">
        <v>65000</v>
      </c>
      <c r="G34" s="253"/>
      <c r="H34" s="253"/>
      <c r="I34" s="40"/>
    </row>
    <row r="35" spans="1:11" ht="15.75" customHeight="1" x14ac:dyDescent="0.25">
      <c r="A35" s="21"/>
      <c r="B35" s="272" t="s">
        <v>180</v>
      </c>
      <c r="C35" s="272"/>
      <c r="D35" s="272"/>
      <c r="E35" s="267">
        <v>450000</v>
      </c>
      <c r="F35" s="267"/>
      <c r="G35" s="242"/>
      <c r="H35" s="242"/>
      <c r="I35" s="40"/>
    </row>
    <row r="36" spans="1:11" ht="15.75" customHeight="1" x14ac:dyDescent="0.25">
      <c r="A36" s="21"/>
      <c r="B36" s="26" t="s">
        <v>267</v>
      </c>
      <c r="C36" s="26"/>
      <c r="D36" s="26"/>
      <c r="E36" s="267">
        <v>200000</v>
      </c>
      <c r="F36" s="267">
        <v>160000</v>
      </c>
      <c r="G36" s="242"/>
      <c r="H36" s="242"/>
      <c r="I36" s="40"/>
      <c r="J36" s="53"/>
      <c r="K36" s="244">
        <v>2.5</v>
      </c>
    </row>
    <row r="37" spans="1:11" ht="15.75" thickBot="1" x14ac:dyDescent="0.3">
      <c r="A37" s="21"/>
      <c r="B37" s="311" t="s">
        <v>72</v>
      </c>
      <c r="C37" s="311"/>
      <c r="D37" s="311"/>
      <c r="E37" s="311"/>
      <c r="F37" s="311"/>
      <c r="G37" s="311"/>
      <c r="H37" s="42"/>
      <c r="I37" s="312">
        <f>+SUM(I32:I36)</f>
        <v>3440000</v>
      </c>
      <c r="J37" s="301">
        <f>+I32+I33</f>
        <v>3440000</v>
      </c>
    </row>
    <row r="38" spans="1:11" ht="16.5" thickTop="1" thickBot="1" x14ac:dyDescent="0.3">
      <c r="A38" s="21"/>
      <c r="B38" s="311" t="s">
        <v>126</v>
      </c>
      <c r="C38" s="311"/>
      <c r="D38" s="311"/>
      <c r="E38" s="311"/>
      <c r="F38" s="311"/>
      <c r="G38" s="311"/>
      <c r="H38" s="42"/>
      <c r="I38" s="312">
        <f>+I37+I25</f>
        <v>18035100</v>
      </c>
      <c r="J38" s="301">
        <f>+J37+J25</f>
        <v>18035100</v>
      </c>
    </row>
    <row r="39" spans="1:11" ht="15.75" thickTop="1" x14ac:dyDescent="0.25">
      <c r="A39" s="21"/>
      <c r="B39" s="272"/>
      <c r="C39" s="272"/>
      <c r="D39" s="272"/>
      <c r="E39" s="267"/>
      <c r="F39" s="267"/>
      <c r="G39" s="253"/>
      <c r="H39" s="253"/>
      <c r="I39" s="40"/>
    </row>
    <row r="40" spans="1:11" ht="15.75" x14ac:dyDescent="0.25">
      <c r="A40" s="21"/>
      <c r="B40" s="302" t="s">
        <v>447</v>
      </c>
      <c r="C40" s="302"/>
      <c r="D40" s="302"/>
      <c r="E40" s="302"/>
      <c r="F40" s="240"/>
      <c r="G40" s="242"/>
      <c r="H40" s="242"/>
      <c r="I40" s="40"/>
    </row>
    <row r="41" spans="1:11" x14ac:dyDescent="0.25">
      <c r="A41" s="21"/>
      <c r="B41" s="313" t="s">
        <v>184</v>
      </c>
      <c r="C41" s="313"/>
      <c r="D41" s="313"/>
      <c r="E41" s="314"/>
      <c r="F41" s="314"/>
      <c r="G41" s="314">
        <v>0.35</v>
      </c>
      <c r="H41" s="314"/>
      <c r="I41" s="315">
        <f>+G41*I7</f>
        <v>1396500</v>
      </c>
    </row>
    <row r="42" spans="1:11" x14ac:dyDescent="0.25">
      <c r="A42" s="21"/>
      <c r="B42" s="316" t="s">
        <v>185</v>
      </c>
      <c r="C42" s="316"/>
      <c r="D42" s="316"/>
      <c r="E42" s="314"/>
      <c r="F42" s="314"/>
      <c r="G42" s="314" t="s">
        <v>181</v>
      </c>
      <c r="H42" s="314"/>
      <c r="I42" s="315">
        <f>+I9</f>
        <v>580000</v>
      </c>
    </row>
    <row r="43" spans="1:11" x14ac:dyDescent="0.25">
      <c r="A43" s="21"/>
      <c r="B43" s="313" t="s">
        <v>274</v>
      </c>
      <c r="C43" s="313"/>
      <c r="D43" s="313"/>
      <c r="E43" s="314"/>
      <c r="F43" s="314"/>
      <c r="G43" s="314">
        <v>0.3</v>
      </c>
      <c r="H43" s="314"/>
      <c r="I43" s="315"/>
    </row>
    <row r="44" spans="1:11" x14ac:dyDescent="0.25">
      <c r="A44" s="21"/>
      <c r="B44" s="313" t="s">
        <v>275</v>
      </c>
      <c r="C44" s="316"/>
      <c r="D44" s="316"/>
      <c r="E44" s="317"/>
      <c r="F44" s="317"/>
      <c r="G44" s="317"/>
      <c r="H44" s="317">
        <v>0.2</v>
      </c>
      <c r="I44" s="315"/>
    </row>
    <row r="45" spans="1:11" x14ac:dyDescent="0.25">
      <c r="A45" s="21"/>
      <c r="B45" s="316" t="s">
        <v>186</v>
      </c>
      <c r="C45" s="316"/>
      <c r="D45" s="316"/>
      <c r="E45" s="314"/>
      <c r="F45" s="314"/>
      <c r="G45" s="314" t="s">
        <v>181</v>
      </c>
      <c r="H45" s="314"/>
      <c r="I45" s="40">
        <f>+I15</f>
        <v>580000</v>
      </c>
    </row>
    <row r="46" spans="1:11" x14ac:dyDescent="0.25">
      <c r="A46" s="21"/>
      <c r="B46" s="316" t="s">
        <v>187</v>
      </c>
      <c r="C46" s="316"/>
      <c r="D46" s="316"/>
      <c r="E46" s="318"/>
      <c r="F46" s="318"/>
      <c r="G46" s="314">
        <v>0.6</v>
      </c>
      <c r="H46" s="314"/>
      <c r="I46" s="40">
        <f>+G46*I33</f>
        <v>1110000</v>
      </c>
    </row>
    <row r="47" spans="1:11" ht="15.75" thickBot="1" x14ac:dyDescent="0.3">
      <c r="A47" s="21"/>
      <c r="B47" s="311" t="s">
        <v>182</v>
      </c>
      <c r="C47" s="311"/>
      <c r="D47" s="311"/>
      <c r="E47" s="311"/>
      <c r="F47" s="311"/>
      <c r="G47" s="311"/>
      <c r="H47" s="42"/>
      <c r="I47" s="312">
        <f>+SUM(I41:I46)</f>
        <v>3666500</v>
      </c>
    </row>
    <row r="48" spans="1:11" ht="16.5" thickTop="1" thickBot="1" x14ac:dyDescent="0.3">
      <c r="A48" s="21"/>
      <c r="B48" s="311" t="s">
        <v>183</v>
      </c>
      <c r="C48" s="311"/>
      <c r="D48" s="311"/>
      <c r="E48" s="311"/>
      <c r="F48" s="311"/>
      <c r="G48" s="311"/>
      <c r="H48" s="42"/>
      <c r="I48" s="312">
        <f>+I38-I47</f>
        <v>14368600</v>
      </c>
    </row>
    <row r="49" spans="1:11" ht="15.75" thickTop="1" x14ac:dyDescent="0.25">
      <c r="A49" s="21"/>
      <c r="B49" s="254" t="str">
        <f>IF($A49&gt;0,VLOOKUP($A49,[2]ADICIONALES!$A$1:$C$200,2,FALSE),"")</f>
        <v/>
      </c>
      <c r="C49" s="254"/>
      <c r="D49" s="254"/>
      <c r="E49" s="255" t="str">
        <f>IF($A49&gt;0,VLOOKUP($A49,[2]ADICIONALES!$A$1:$C$200,3,FALSE),"")</f>
        <v/>
      </c>
      <c r="F49" s="255"/>
      <c r="G49" s="32"/>
      <c r="H49" s="239"/>
      <c r="I49" s="22" t="str">
        <f t="shared" ref="I49:I59" si="0">IF($H49&gt;0,E49*H49,"")</f>
        <v/>
      </c>
    </row>
    <row r="50" spans="1:11" x14ac:dyDescent="0.25">
      <c r="A50" s="21"/>
      <c r="B50" s="254" t="str">
        <f>IF($A50&gt;0,VLOOKUP($A50,[2]ADICIONALES!$A$1:$C$200,2,FALSE),"")</f>
        <v/>
      </c>
      <c r="C50" s="254"/>
      <c r="D50" s="254"/>
      <c r="E50" s="255" t="str">
        <f>IF($A50&gt;0,VLOOKUP($A50,[2]ADICIONALES!$A$1:$C$200,3,FALSE),"")</f>
        <v/>
      </c>
      <c r="F50" s="255"/>
      <c r="G50" s="32"/>
      <c r="H50" s="239"/>
      <c r="I50" s="22" t="str">
        <f t="shared" si="0"/>
        <v/>
      </c>
    </row>
    <row r="51" spans="1:11" x14ac:dyDescent="0.25">
      <c r="A51" s="21"/>
      <c r="B51" s="254" t="str">
        <f>IF($A51&gt;0,VLOOKUP($A51,[2]ADICIONALES!$A$1:$C$200,2,FALSE),"")</f>
        <v/>
      </c>
      <c r="C51" s="254"/>
      <c r="D51" s="254"/>
      <c r="E51" s="255" t="str">
        <f>IF($A51&gt;0,VLOOKUP($A51,[2]ADICIONALES!$A$1:$C$200,3,FALSE),"")</f>
        <v/>
      </c>
      <c r="F51" s="255"/>
      <c r="G51" s="32"/>
      <c r="H51" s="239"/>
      <c r="I51" s="22" t="str">
        <f t="shared" si="0"/>
        <v/>
      </c>
    </row>
    <row r="52" spans="1:11" x14ac:dyDescent="0.25">
      <c r="A52" s="21"/>
      <c r="B52" s="254" t="str">
        <f>IF($A52&gt;0,VLOOKUP($A52,[2]ADICIONALES!$A$1:$C$200,2,FALSE),"")</f>
        <v/>
      </c>
      <c r="C52" s="254"/>
      <c r="D52" s="254"/>
      <c r="E52" s="255" t="str">
        <f>IF($A52&gt;0,VLOOKUP($A52,[2]ADICIONALES!$A$1:$C$200,3,FALSE),"")</f>
        <v/>
      </c>
      <c r="F52" s="255"/>
      <c r="G52" s="32"/>
      <c r="H52" s="239"/>
      <c r="I52" s="22" t="str">
        <f t="shared" si="0"/>
        <v/>
      </c>
    </row>
    <row r="53" spans="1:11" x14ac:dyDescent="0.25">
      <c r="A53" s="21"/>
      <c r="B53" s="254" t="str">
        <f>IF($A53&gt;0,VLOOKUP($A53,[2]ADICIONALES!$A$1:$C$200,2,FALSE),"")</f>
        <v/>
      </c>
      <c r="C53" s="254"/>
      <c r="D53" s="254"/>
      <c r="E53" s="255" t="str">
        <f>IF($A53&gt;0,VLOOKUP($A53,[2]ADICIONALES!$A$1:$C$200,3,FALSE),"")</f>
        <v/>
      </c>
      <c r="F53" s="255"/>
      <c r="G53" s="32"/>
      <c r="H53" s="239"/>
      <c r="I53" s="22" t="str">
        <f t="shared" si="0"/>
        <v/>
      </c>
    </row>
    <row r="54" spans="1:11" x14ac:dyDescent="0.25">
      <c r="A54" s="21"/>
      <c r="B54" s="254" t="str">
        <f>IF($A54&gt;0,VLOOKUP($A54,[2]ADICIONALES!$A$1:$C$200,2,FALSE),"")</f>
        <v/>
      </c>
      <c r="C54" s="254"/>
      <c r="D54" s="254"/>
      <c r="E54" s="255" t="str">
        <f>IF($A54&gt;0,VLOOKUP($A54,[2]ADICIONALES!$A$1:$C$200,3,FALSE),"")</f>
        <v/>
      </c>
      <c r="F54" s="255"/>
      <c r="G54" s="32"/>
      <c r="H54" s="239"/>
      <c r="I54" s="22" t="str">
        <f t="shared" si="0"/>
        <v/>
      </c>
    </row>
    <row r="55" spans="1:11" x14ac:dyDescent="0.25">
      <c r="A55" s="21"/>
      <c r="B55" s="254" t="str">
        <f>IF($A55&gt;0,VLOOKUP($A55,[2]ADICIONALES!$A$1:$C$200,2,FALSE),"")</f>
        <v/>
      </c>
      <c r="C55" s="254"/>
      <c r="D55" s="254"/>
      <c r="E55" s="255" t="str">
        <f>IF($A55&gt;0,VLOOKUP($A55,[2]ADICIONALES!$A$1:$C$200,3,FALSE),"")</f>
        <v/>
      </c>
      <c r="F55" s="255"/>
      <c r="G55" s="32"/>
      <c r="H55" s="239"/>
      <c r="I55" s="22" t="str">
        <f t="shared" si="0"/>
        <v/>
      </c>
    </row>
    <row r="56" spans="1:11" x14ac:dyDescent="0.25">
      <c r="A56" s="21"/>
      <c r="B56" s="254" t="str">
        <f>IF($A56&gt;0,VLOOKUP($A56,[2]ADICIONALES!$A$1:$C$200,2,FALSE),"")</f>
        <v/>
      </c>
      <c r="C56" s="254"/>
      <c r="D56" s="254"/>
      <c r="E56" s="255" t="str">
        <f>IF($A56&gt;0,VLOOKUP($A56,[2]ADICIONALES!$A$1:$C$200,3,FALSE),"")</f>
        <v/>
      </c>
      <c r="F56" s="255"/>
      <c r="G56" s="32"/>
      <c r="H56" s="239"/>
      <c r="I56" s="22" t="str">
        <f t="shared" si="0"/>
        <v/>
      </c>
    </row>
    <row r="57" spans="1:11" x14ac:dyDescent="0.25">
      <c r="A57" s="21"/>
      <c r="B57" s="254" t="str">
        <f>IF($A57&gt;0,VLOOKUP($A57,[2]ADICIONALES!$A$1:$C$200,2,FALSE),"")</f>
        <v/>
      </c>
      <c r="C57" s="254"/>
      <c r="D57" s="254"/>
      <c r="E57" s="255" t="str">
        <f>IF($A57&gt;0,VLOOKUP($A57,[2]ADICIONALES!$A$1:$C$200,3,FALSE),"")</f>
        <v/>
      </c>
      <c r="F57" s="255"/>
      <c r="G57" s="32"/>
      <c r="H57" s="239"/>
      <c r="I57" s="22" t="str">
        <f t="shared" si="0"/>
        <v/>
      </c>
    </row>
    <row r="58" spans="1:11" x14ac:dyDescent="0.25">
      <c r="A58" s="21"/>
      <c r="B58" s="254" t="str">
        <f>IF($A58&gt;0,VLOOKUP($A58,[2]ADICIONALES!$A$1:$C$200,2,FALSE),"")</f>
        <v/>
      </c>
      <c r="C58" s="254"/>
      <c r="D58" s="254"/>
      <c r="E58" s="255" t="str">
        <f>IF($A58&gt;0,VLOOKUP($A58,[2]ADICIONALES!$A$1:$C$200,3,FALSE),"")</f>
        <v/>
      </c>
      <c r="F58" s="255"/>
      <c r="G58" s="32"/>
      <c r="H58" s="239"/>
      <c r="I58" s="22" t="str">
        <f t="shared" si="0"/>
        <v/>
      </c>
    </row>
    <row r="59" spans="1:11" x14ac:dyDescent="0.25">
      <c r="A59" s="21"/>
      <c r="B59" s="254" t="str">
        <f>IF($A59&gt;0,VLOOKUP($A59,[2]ADICIONALES!$A$1:$C$200,2,FALSE),"")</f>
        <v/>
      </c>
      <c r="C59" s="254"/>
      <c r="D59" s="254"/>
      <c r="E59" s="255" t="str">
        <f>IF($A59&gt;0,VLOOKUP($A59,[2]ADICIONALES!$A$1:$C$200,3,FALSE),"")</f>
        <v/>
      </c>
      <c r="F59" s="255"/>
      <c r="G59" s="32"/>
      <c r="H59" s="239"/>
      <c r="I59" s="22" t="str">
        <f t="shared" si="0"/>
        <v/>
      </c>
    </row>
    <row r="60" spans="1:11" s="25" customFormat="1" x14ac:dyDescent="0.25">
      <c r="A60" s="21"/>
      <c r="B60" s="254" t="str">
        <f>IF($A60&gt;0,VLOOKUP($A60,[2]ADICIONALES!$A$1:$C$200,2,FALSE),"")</f>
        <v/>
      </c>
      <c r="C60" s="254"/>
      <c r="D60" s="254"/>
      <c r="E60" s="256"/>
      <c r="F60" s="256"/>
      <c r="G60" s="23"/>
      <c r="H60" s="239"/>
      <c r="I60" s="24"/>
    </row>
    <row r="61" spans="1:11" x14ac:dyDescent="0.25">
      <c r="E61" s="257"/>
      <c r="F61" s="257"/>
      <c r="G61" s="32"/>
      <c r="H61" s="239"/>
    </row>
    <row r="62" spans="1:11" s="8" customFormat="1" x14ac:dyDescent="0.25">
      <c r="A62" s="6"/>
      <c r="B62" s="6"/>
      <c r="C62" s="6"/>
      <c r="D62" s="6"/>
      <c r="E62" s="257"/>
      <c r="F62" s="257"/>
      <c r="G62" s="32"/>
      <c r="H62" s="239"/>
      <c r="J62" s="6"/>
      <c r="K62" s="6"/>
    </row>
    <row r="63" spans="1:11" s="8" customFormat="1" x14ac:dyDescent="0.25">
      <c r="A63" s="6"/>
      <c r="B63" s="6"/>
      <c r="C63" s="6"/>
      <c r="D63" s="6"/>
      <c r="E63" s="257"/>
      <c r="F63" s="257"/>
      <c r="G63" s="32"/>
      <c r="H63" s="239"/>
      <c r="J63" s="6"/>
      <c r="K63" s="6"/>
    </row>
    <row r="64" spans="1:11" s="8" customFormat="1" x14ac:dyDescent="0.25">
      <c r="A64" s="6"/>
      <c r="B64" s="6"/>
      <c r="C64" s="6"/>
      <c r="D64" s="6"/>
      <c r="E64" s="257"/>
      <c r="F64" s="257"/>
      <c r="G64" s="32"/>
      <c r="H64" s="239"/>
      <c r="J64" s="6"/>
      <c r="K64" s="6"/>
    </row>
    <row r="65" spans="1:11" s="8" customFormat="1" x14ac:dyDescent="0.25">
      <c r="A65" s="6"/>
      <c r="B65" s="6"/>
      <c r="C65" s="6"/>
      <c r="D65" s="6"/>
      <c r="E65" s="257"/>
      <c r="F65" s="257"/>
      <c r="G65" s="32"/>
      <c r="H65" s="239"/>
      <c r="J65" s="6"/>
      <c r="K65" s="6"/>
    </row>
    <row r="66" spans="1:11" s="8" customFormat="1" x14ac:dyDescent="0.25">
      <c r="A66" s="6"/>
      <c r="B66" s="6"/>
      <c r="C66" s="6"/>
      <c r="D66" s="6"/>
      <c r="E66" s="257"/>
      <c r="F66" s="257"/>
      <c r="G66" s="32"/>
      <c r="H66" s="239"/>
      <c r="J66" s="6"/>
      <c r="K66" s="6"/>
    </row>
    <row r="67" spans="1:11" s="8" customFormat="1" x14ac:dyDescent="0.25">
      <c r="A67" s="6"/>
      <c r="B67" s="6"/>
      <c r="C67" s="6"/>
      <c r="D67" s="6"/>
      <c r="E67" s="257"/>
      <c r="F67" s="257"/>
      <c r="G67" s="32"/>
      <c r="H67" s="239"/>
      <c r="J67" s="6"/>
      <c r="K67" s="6"/>
    </row>
    <row r="68" spans="1:11" s="8" customFormat="1" x14ac:dyDescent="0.25">
      <c r="A68" s="6"/>
      <c r="B68" s="6"/>
      <c r="C68" s="6"/>
      <c r="D68" s="6"/>
      <c r="E68" s="257"/>
      <c r="F68" s="257"/>
      <c r="G68" s="32"/>
      <c r="H68" s="239"/>
      <c r="J68" s="6"/>
      <c r="K68" s="6"/>
    </row>
    <row r="69" spans="1:11" s="8" customFormat="1" x14ac:dyDescent="0.25">
      <c r="A69" s="6"/>
      <c r="B69" s="6"/>
      <c r="C69" s="6"/>
      <c r="D69" s="6"/>
      <c r="E69" s="257"/>
      <c r="F69" s="257"/>
      <c r="G69" s="32"/>
      <c r="H69" s="239"/>
      <c r="J69" s="6"/>
      <c r="K69" s="6"/>
    </row>
    <row r="70" spans="1:11" s="8" customFormat="1" x14ac:dyDescent="0.25">
      <c r="A70" s="6"/>
      <c r="B70" s="6"/>
      <c r="C70" s="6"/>
      <c r="D70" s="6"/>
      <c r="E70" s="257"/>
      <c r="F70" s="257"/>
      <c r="G70" s="32"/>
      <c r="H70" s="239"/>
      <c r="J70" s="6"/>
      <c r="K70" s="6"/>
    </row>
    <row r="71" spans="1:11" s="8" customFormat="1" x14ac:dyDescent="0.25">
      <c r="A71" s="6"/>
      <c r="B71" s="6"/>
      <c r="C71" s="6"/>
      <c r="D71" s="6"/>
      <c r="E71" s="257"/>
      <c r="F71" s="257"/>
      <c r="G71" s="32"/>
      <c r="H71" s="239"/>
      <c r="J71" s="6"/>
      <c r="K71" s="6"/>
    </row>
    <row r="72" spans="1:11" s="8" customFormat="1" x14ac:dyDescent="0.25">
      <c r="A72" s="6"/>
      <c r="B72" s="6"/>
      <c r="C72" s="6"/>
      <c r="D72" s="6"/>
      <c r="E72" s="257"/>
      <c r="F72" s="257"/>
      <c r="G72" s="32"/>
      <c r="H72" s="239"/>
      <c r="J72" s="6"/>
      <c r="K72" s="6"/>
    </row>
    <row r="73" spans="1:11" s="8" customFormat="1" x14ac:dyDescent="0.25">
      <c r="A73" s="6"/>
      <c r="B73" s="6"/>
      <c r="C73" s="6"/>
      <c r="D73" s="6"/>
      <c r="E73" s="257"/>
      <c r="F73" s="257"/>
      <c r="G73" s="32"/>
      <c r="H73" s="239"/>
      <c r="J73" s="6"/>
      <c r="K73" s="6"/>
    </row>
    <row r="74" spans="1:11" s="8" customFormat="1" x14ac:dyDescent="0.25">
      <c r="A74" s="6"/>
      <c r="B74" s="6"/>
      <c r="C74" s="6"/>
      <c r="D74" s="6"/>
      <c r="E74" s="257"/>
      <c r="F74" s="257"/>
      <c r="G74" s="32"/>
      <c r="H74" s="239"/>
      <c r="J74" s="6"/>
      <c r="K74" s="6"/>
    </row>
    <row r="75" spans="1:11" s="8" customFormat="1" x14ac:dyDescent="0.25">
      <c r="A75" s="6"/>
      <c r="B75" s="6"/>
      <c r="C75" s="6"/>
      <c r="D75" s="6"/>
      <c r="E75" s="257"/>
      <c r="F75" s="257"/>
      <c r="G75" s="32"/>
      <c r="H75" s="239"/>
      <c r="J75" s="6"/>
      <c r="K75" s="6"/>
    </row>
    <row r="76" spans="1:11" s="8" customFormat="1" x14ac:dyDescent="0.25">
      <c r="A76" s="6"/>
      <c r="B76" s="6"/>
      <c r="C76" s="6"/>
      <c r="D76" s="6"/>
      <c r="E76" s="257"/>
      <c r="F76" s="257"/>
      <c r="G76" s="32"/>
      <c r="H76" s="239"/>
      <c r="J76" s="6"/>
      <c r="K76" s="6"/>
    </row>
    <row r="77" spans="1:11" s="8" customFormat="1" x14ac:dyDescent="0.25">
      <c r="A77" s="6"/>
      <c r="B77" s="6"/>
      <c r="C77" s="6"/>
      <c r="D77" s="6"/>
      <c r="E77" s="257"/>
      <c r="F77" s="257"/>
      <c r="G77" s="32"/>
      <c r="H77" s="239"/>
      <c r="J77" s="6"/>
      <c r="K77" s="6"/>
    </row>
    <row r="78" spans="1:11" s="8" customFormat="1" x14ac:dyDescent="0.25">
      <c r="A78" s="6"/>
      <c r="B78" s="6"/>
      <c r="C78" s="6"/>
      <c r="D78" s="6"/>
      <c r="E78" s="257"/>
      <c r="F78" s="257"/>
      <c r="G78" s="32"/>
      <c r="H78" s="239"/>
      <c r="J78" s="6"/>
      <c r="K78" s="6"/>
    </row>
    <row r="79" spans="1:11" s="8" customFormat="1" x14ac:dyDescent="0.25">
      <c r="A79" s="6"/>
      <c r="B79" s="6"/>
      <c r="C79" s="6"/>
      <c r="D79" s="6"/>
      <c r="E79" s="257"/>
      <c r="F79" s="257"/>
      <c r="G79" s="32"/>
      <c r="H79" s="239"/>
      <c r="J79" s="6"/>
      <c r="K79" s="6"/>
    </row>
    <row r="80" spans="1:11" s="8" customFormat="1" x14ac:dyDescent="0.25">
      <c r="A80" s="6"/>
      <c r="B80" s="6"/>
      <c r="C80" s="6"/>
      <c r="D80" s="6"/>
      <c r="E80" s="257"/>
      <c r="F80" s="257"/>
      <c r="G80" s="32"/>
      <c r="H80" s="239"/>
      <c r="J80" s="6"/>
      <c r="K80" s="6"/>
    </row>
    <row r="81" spans="1:11" s="8" customFormat="1" x14ac:dyDescent="0.25">
      <c r="A81" s="6"/>
      <c r="B81" s="6"/>
      <c r="C81" s="6"/>
      <c r="D81" s="6"/>
      <c r="E81" s="257"/>
      <c r="F81" s="257"/>
      <c r="G81" s="32"/>
      <c r="H81" s="239"/>
      <c r="J81" s="6"/>
      <c r="K81" s="6"/>
    </row>
    <row r="82" spans="1:11" s="8" customFormat="1" x14ac:dyDescent="0.25">
      <c r="A82" s="6"/>
      <c r="B82" s="6"/>
      <c r="C82" s="6"/>
      <c r="D82" s="6"/>
      <c r="E82" s="257"/>
      <c r="F82" s="257"/>
      <c r="G82" s="32"/>
      <c r="H82" s="239"/>
      <c r="J82" s="6"/>
      <c r="K82" s="6"/>
    </row>
    <row r="83" spans="1:11" s="8" customFormat="1" x14ac:dyDescent="0.25">
      <c r="A83" s="6"/>
      <c r="B83" s="6"/>
      <c r="C83" s="6"/>
      <c r="D83" s="6"/>
      <c r="E83" s="257"/>
      <c r="F83" s="257"/>
      <c r="G83" s="32"/>
      <c r="H83" s="239"/>
      <c r="J83" s="6"/>
      <c r="K83" s="6"/>
    </row>
    <row r="84" spans="1:11" s="8" customFormat="1" x14ac:dyDescent="0.25">
      <c r="A84" s="6"/>
      <c r="B84" s="6"/>
      <c r="C84" s="6"/>
      <c r="D84" s="6"/>
      <c r="E84" s="257"/>
      <c r="F84" s="257"/>
      <c r="G84" s="32"/>
      <c r="H84" s="239"/>
      <c r="J84" s="6"/>
      <c r="K84" s="6"/>
    </row>
    <row r="85" spans="1:11" s="8" customFormat="1" x14ac:dyDescent="0.25">
      <c r="A85" s="6"/>
      <c r="B85" s="6"/>
      <c r="C85" s="6"/>
      <c r="D85" s="6"/>
      <c r="E85" s="257"/>
      <c r="F85" s="257"/>
      <c r="G85" s="32"/>
      <c r="H85" s="239"/>
      <c r="J85" s="6"/>
      <c r="K85" s="6"/>
    </row>
    <row r="86" spans="1:11" s="8" customFormat="1" x14ac:dyDescent="0.25">
      <c r="A86" s="6"/>
      <c r="B86" s="6"/>
      <c r="C86" s="6"/>
      <c r="D86" s="6"/>
      <c r="E86" s="257"/>
      <c r="F86" s="257"/>
      <c r="G86" s="32"/>
      <c r="H86" s="239"/>
      <c r="J86" s="6"/>
      <c r="K86" s="6"/>
    </row>
    <row r="87" spans="1:11" s="8" customFormat="1" x14ac:dyDescent="0.25">
      <c r="A87" s="6"/>
      <c r="B87" s="6"/>
      <c r="C87" s="6"/>
      <c r="D87" s="6"/>
      <c r="E87" s="257"/>
      <c r="F87" s="257"/>
      <c r="G87" s="32"/>
      <c r="H87" s="239"/>
      <c r="J87" s="6"/>
      <c r="K87" s="6"/>
    </row>
    <row r="88" spans="1:11" s="8" customFormat="1" x14ac:dyDescent="0.25">
      <c r="A88" s="6"/>
      <c r="B88" s="6"/>
      <c r="C88" s="6"/>
      <c r="D88" s="6"/>
      <c r="E88" s="257"/>
      <c r="F88" s="257"/>
      <c r="G88" s="32"/>
      <c r="H88" s="239"/>
      <c r="J88" s="6"/>
      <c r="K88" s="6"/>
    </row>
    <row r="89" spans="1:11" s="8" customFormat="1" x14ac:dyDescent="0.25">
      <c r="A89" s="6"/>
      <c r="B89" s="6"/>
      <c r="C89" s="6"/>
      <c r="D89" s="6"/>
      <c r="E89" s="257"/>
      <c r="F89" s="257"/>
      <c r="G89" s="32"/>
      <c r="H89" s="239"/>
      <c r="J89" s="6"/>
      <c r="K89" s="6"/>
    </row>
    <row r="90" spans="1:11" s="8" customFormat="1" x14ac:dyDescent="0.25">
      <c r="A90" s="6"/>
      <c r="B90" s="6"/>
      <c r="C90" s="6"/>
      <c r="D90" s="6"/>
      <c r="E90" s="257"/>
      <c r="F90" s="257"/>
      <c r="G90" s="32"/>
      <c r="H90" s="239"/>
      <c r="J90" s="6"/>
      <c r="K90" s="6"/>
    </row>
    <row r="91" spans="1:11" s="8" customFormat="1" x14ac:dyDescent="0.25">
      <c r="A91" s="6"/>
      <c r="B91" s="6"/>
      <c r="C91" s="6"/>
      <c r="D91" s="6"/>
      <c r="E91" s="257"/>
      <c r="F91" s="257"/>
      <c r="G91" s="32"/>
      <c r="H91" s="239"/>
      <c r="J91" s="6"/>
      <c r="K91" s="6"/>
    </row>
    <row r="92" spans="1:11" s="8" customFormat="1" x14ac:dyDescent="0.25">
      <c r="A92" s="6"/>
      <c r="B92" s="6"/>
      <c r="C92" s="6"/>
      <c r="D92" s="6"/>
      <c r="E92" s="257"/>
      <c r="F92" s="257"/>
      <c r="G92" s="32"/>
      <c r="H92" s="239"/>
      <c r="J92" s="6"/>
      <c r="K92" s="6"/>
    </row>
    <row r="93" spans="1:11" s="8" customFormat="1" x14ac:dyDescent="0.25">
      <c r="A93" s="6"/>
      <c r="B93" s="6"/>
      <c r="C93" s="6"/>
      <c r="D93" s="6"/>
      <c r="E93" s="257"/>
      <c r="F93" s="257"/>
      <c r="G93" s="32"/>
      <c r="H93" s="239"/>
      <c r="J93" s="6"/>
      <c r="K93" s="6"/>
    </row>
    <row r="94" spans="1:11" s="8" customFormat="1" x14ac:dyDescent="0.25">
      <c r="A94" s="6"/>
      <c r="B94" s="6"/>
      <c r="C94" s="6"/>
      <c r="D94" s="6"/>
      <c r="E94" s="257"/>
      <c r="F94" s="257"/>
      <c r="G94" s="32"/>
      <c r="H94" s="239"/>
      <c r="J94" s="6"/>
      <c r="K94" s="6"/>
    </row>
    <row r="95" spans="1:11" s="8" customFormat="1" x14ac:dyDescent="0.25">
      <c r="A95" s="6"/>
      <c r="B95" s="6"/>
      <c r="C95" s="6"/>
      <c r="D95" s="6"/>
      <c r="E95" s="257"/>
      <c r="F95" s="257"/>
      <c r="G95" s="32"/>
      <c r="H95" s="239"/>
      <c r="J95" s="6"/>
      <c r="K95" s="6"/>
    </row>
    <row r="96" spans="1:11" s="8" customFormat="1" x14ac:dyDescent="0.25">
      <c r="A96" s="6"/>
      <c r="B96" s="6"/>
      <c r="C96" s="6"/>
      <c r="D96" s="6"/>
      <c r="E96" s="257"/>
      <c r="F96" s="257"/>
      <c r="G96" s="32"/>
      <c r="H96" s="239"/>
      <c r="J96" s="6"/>
      <c r="K96" s="6"/>
    </row>
    <row r="97" spans="1:11" s="8" customFormat="1" x14ac:dyDescent="0.25">
      <c r="A97" s="6"/>
      <c r="B97" s="6"/>
      <c r="C97" s="6"/>
      <c r="D97" s="6"/>
      <c r="E97" s="257"/>
      <c r="F97" s="257"/>
      <c r="G97" s="32"/>
      <c r="H97" s="239"/>
      <c r="J97" s="6"/>
      <c r="K97" s="6"/>
    </row>
    <row r="98" spans="1:11" s="8" customFormat="1" x14ac:dyDescent="0.25">
      <c r="A98" s="6"/>
      <c r="B98" s="6"/>
      <c r="C98" s="6"/>
      <c r="D98" s="6"/>
      <c r="E98" s="257"/>
      <c r="F98" s="257"/>
      <c r="G98" s="32"/>
      <c r="H98" s="239"/>
      <c r="J98" s="6"/>
      <c r="K98" s="6"/>
    </row>
    <row r="99" spans="1:11" s="8" customFormat="1" x14ac:dyDescent="0.25">
      <c r="A99" s="6"/>
      <c r="B99" s="6"/>
      <c r="C99" s="6"/>
      <c r="D99" s="6"/>
      <c r="E99" s="257"/>
      <c r="F99" s="257"/>
      <c r="G99" s="32"/>
      <c r="H99" s="239"/>
      <c r="J99" s="6"/>
      <c r="K99" s="6"/>
    </row>
    <row r="100" spans="1:11" s="8" customFormat="1" x14ac:dyDescent="0.25">
      <c r="A100" s="6"/>
      <c r="B100" s="6"/>
      <c r="C100" s="6"/>
      <c r="D100" s="6"/>
      <c r="E100" s="257"/>
      <c r="F100" s="257"/>
      <c r="G100" s="32"/>
      <c r="H100" s="239"/>
      <c r="J100" s="6"/>
      <c r="K100" s="6"/>
    </row>
    <row r="101" spans="1:11" s="8" customFormat="1" x14ac:dyDescent="0.25">
      <c r="A101" s="6"/>
      <c r="B101" s="6"/>
      <c r="C101" s="6"/>
      <c r="D101" s="6"/>
      <c r="E101" s="257"/>
      <c r="F101" s="257"/>
      <c r="G101" s="32"/>
      <c r="H101" s="239"/>
      <c r="J101" s="6"/>
      <c r="K101" s="6"/>
    </row>
    <row r="102" spans="1:11" s="8" customFormat="1" x14ac:dyDescent="0.25">
      <c r="A102" s="6"/>
      <c r="B102" s="6"/>
      <c r="C102" s="6"/>
      <c r="D102" s="6"/>
      <c r="E102" s="257"/>
      <c r="F102" s="257"/>
      <c r="G102" s="32"/>
      <c r="H102" s="239"/>
      <c r="J102" s="6"/>
      <c r="K102" s="6"/>
    </row>
    <row r="103" spans="1:11" s="8" customFormat="1" x14ac:dyDescent="0.25">
      <c r="A103" s="6"/>
      <c r="B103" s="6"/>
      <c r="C103" s="6"/>
      <c r="D103" s="6"/>
      <c r="E103" s="257"/>
      <c r="F103" s="257"/>
      <c r="G103" s="32"/>
      <c r="H103" s="239"/>
      <c r="J103" s="6"/>
      <c r="K103" s="6"/>
    </row>
    <row r="104" spans="1:11" s="8" customFormat="1" x14ac:dyDescent="0.25">
      <c r="A104" s="6"/>
      <c r="B104" s="6"/>
      <c r="C104" s="6"/>
      <c r="D104" s="6"/>
      <c r="E104" s="257"/>
      <c r="F104" s="257"/>
      <c r="G104" s="32"/>
      <c r="H104" s="239"/>
      <c r="J104" s="6"/>
      <c r="K104" s="6"/>
    </row>
    <row r="105" spans="1:11" s="8" customFormat="1" x14ac:dyDescent="0.25">
      <c r="A105" s="6"/>
      <c r="B105" s="6"/>
      <c r="C105" s="6"/>
      <c r="D105" s="6"/>
      <c r="E105" s="257"/>
      <c r="F105" s="257"/>
      <c r="G105" s="32"/>
      <c r="H105" s="239"/>
      <c r="J105" s="6"/>
      <c r="K105" s="6"/>
    </row>
    <row r="106" spans="1:11" s="8" customFormat="1" x14ac:dyDescent="0.25">
      <c r="A106" s="6"/>
      <c r="B106" s="6"/>
      <c r="C106" s="6"/>
      <c r="D106" s="6"/>
      <c r="E106" s="257"/>
      <c r="F106" s="257"/>
      <c r="G106" s="32"/>
      <c r="H106" s="239"/>
      <c r="J106" s="6"/>
      <c r="K106" s="6"/>
    </row>
    <row r="107" spans="1:11" s="8" customFormat="1" x14ac:dyDescent="0.25">
      <c r="A107" s="6"/>
      <c r="B107" s="6"/>
      <c r="C107" s="6"/>
      <c r="D107" s="6"/>
      <c r="E107" s="257"/>
      <c r="F107" s="257"/>
      <c r="G107" s="32"/>
      <c r="H107" s="239"/>
      <c r="J107" s="6"/>
      <c r="K107" s="6"/>
    </row>
    <row r="108" spans="1:11" s="8" customFormat="1" x14ac:dyDescent="0.25">
      <c r="A108" s="6"/>
      <c r="B108" s="6"/>
      <c r="C108" s="6"/>
      <c r="D108" s="6"/>
      <c r="E108" s="257"/>
      <c r="F108" s="257"/>
      <c r="G108" s="32"/>
      <c r="H108" s="239"/>
      <c r="J108" s="6"/>
      <c r="K108" s="6"/>
    </row>
    <row r="109" spans="1:11" s="8" customFormat="1" x14ac:dyDescent="0.25">
      <c r="A109" s="6"/>
      <c r="B109" s="6"/>
      <c r="C109" s="6"/>
      <c r="D109" s="6"/>
      <c r="E109" s="257"/>
      <c r="F109" s="257"/>
      <c r="G109" s="32"/>
      <c r="H109" s="239"/>
      <c r="J109" s="6"/>
      <c r="K109" s="6"/>
    </row>
    <row r="110" spans="1:11" s="8" customFormat="1" x14ac:dyDescent="0.25">
      <c r="A110" s="6"/>
      <c r="B110" s="6"/>
      <c r="C110" s="6"/>
      <c r="D110" s="6"/>
      <c r="E110" s="257"/>
      <c r="F110" s="257"/>
      <c r="G110" s="32"/>
      <c r="H110" s="239"/>
      <c r="J110" s="6"/>
      <c r="K110" s="6"/>
    </row>
    <row r="111" spans="1:11" s="8" customFormat="1" x14ac:dyDescent="0.25">
      <c r="A111" s="6"/>
      <c r="B111" s="6"/>
      <c r="C111" s="6"/>
      <c r="D111" s="6"/>
      <c r="E111" s="257"/>
      <c r="F111" s="257"/>
      <c r="G111" s="32"/>
      <c r="H111" s="239"/>
      <c r="J111" s="6"/>
      <c r="K111" s="6"/>
    </row>
    <row r="112" spans="1:11" s="8" customFormat="1" x14ac:dyDescent="0.25">
      <c r="A112" s="6"/>
      <c r="B112" s="6"/>
      <c r="C112" s="6"/>
      <c r="D112" s="6"/>
      <c r="E112" s="257"/>
      <c r="F112" s="257"/>
      <c r="G112" s="32"/>
      <c r="H112" s="239"/>
      <c r="J112" s="6"/>
      <c r="K112" s="6"/>
    </row>
    <row r="113" spans="1:11" s="8" customFormat="1" x14ac:dyDescent="0.25">
      <c r="A113" s="6"/>
      <c r="B113" s="6"/>
      <c r="C113" s="6"/>
      <c r="D113" s="6"/>
      <c r="E113" s="257"/>
      <c r="F113" s="257"/>
      <c r="G113" s="32"/>
      <c r="H113" s="239"/>
      <c r="J113" s="6"/>
      <c r="K113" s="6"/>
    </row>
    <row r="114" spans="1:11" s="8" customFormat="1" x14ac:dyDescent="0.25">
      <c r="A114" s="6"/>
      <c r="B114" s="6"/>
      <c r="C114" s="6"/>
      <c r="D114" s="6"/>
      <c r="E114" s="257"/>
      <c r="F114" s="257"/>
      <c r="G114" s="32"/>
      <c r="H114" s="239"/>
      <c r="J114" s="6"/>
      <c r="K114" s="6"/>
    </row>
    <row r="115" spans="1:11" s="8" customFormat="1" x14ac:dyDescent="0.25">
      <c r="A115" s="6"/>
      <c r="B115" s="6"/>
      <c r="C115" s="6"/>
      <c r="D115" s="6"/>
      <c r="E115" s="257"/>
      <c r="F115" s="257"/>
      <c r="G115" s="32"/>
      <c r="H115" s="239"/>
      <c r="J115" s="6"/>
      <c r="K115" s="6"/>
    </row>
    <row r="116" spans="1:11" s="8" customFormat="1" x14ac:dyDescent="0.25">
      <c r="A116" s="6"/>
      <c r="B116" s="6"/>
      <c r="C116" s="6"/>
      <c r="D116" s="6"/>
      <c r="E116" s="257"/>
      <c r="F116" s="257"/>
      <c r="G116" s="32"/>
      <c r="H116" s="239"/>
      <c r="J116" s="6"/>
      <c r="K116" s="6"/>
    </row>
    <row r="117" spans="1:11" s="8" customFormat="1" x14ac:dyDescent="0.25">
      <c r="A117" s="6"/>
      <c r="B117" s="6"/>
      <c r="C117" s="6"/>
      <c r="D117" s="6"/>
      <c r="E117" s="257"/>
      <c r="F117" s="257"/>
      <c r="G117" s="32"/>
      <c r="H117" s="239"/>
      <c r="J117" s="6"/>
      <c r="K117" s="6"/>
    </row>
    <row r="118" spans="1:11" s="8" customFormat="1" x14ac:dyDescent="0.25">
      <c r="A118" s="6"/>
      <c r="B118" s="6"/>
      <c r="C118" s="6"/>
      <c r="D118" s="6"/>
      <c r="E118" s="257"/>
      <c r="F118" s="257"/>
      <c r="G118" s="32"/>
      <c r="H118" s="239"/>
      <c r="J118" s="6"/>
      <c r="K118" s="6"/>
    </row>
    <row r="119" spans="1:11" s="8" customFormat="1" x14ac:dyDescent="0.25">
      <c r="A119" s="6"/>
      <c r="B119" s="6"/>
      <c r="C119" s="6"/>
      <c r="D119" s="6"/>
      <c r="E119" s="257"/>
      <c r="F119" s="257"/>
      <c r="G119" s="32"/>
      <c r="H119" s="239"/>
      <c r="J119" s="6"/>
      <c r="K119" s="6"/>
    </row>
    <row r="120" spans="1:11" s="8" customFormat="1" x14ac:dyDescent="0.25">
      <c r="A120" s="6"/>
      <c r="B120" s="6"/>
      <c r="C120" s="6"/>
      <c r="D120" s="6"/>
      <c r="E120" s="257"/>
      <c r="F120" s="257"/>
      <c r="G120" s="32"/>
      <c r="H120" s="239"/>
      <c r="J120" s="6"/>
      <c r="K120" s="6"/>
    </row>
    <row r="121" spans="1:11" s="8" customFormat="1" x14ac:dyDescent="0.25">
      <c r="A121" s="6"/>
      <c r="B121" s="6"/>
      <c r="C121" s="6"/>
      <c r="D121" s="6"/>
      <c r="E121" s="257"/>
      <c r="F121" s="257"/>
      <c r="G121" s="32"/>
      <c r="H121" s="239"/>
      <c r="J121" s="6"/>
      <c r="K121" s="6"/>
    </row>
    <row r="122" spans="1:11" s="8" customFormat="1" x14ac:dyDescent="0.25">
      <c r="A122" s="6"/>
      <c r="B122" s="6"/>
      <c r="C122" s="6"/>
      <c r="D122" s="6"/>
      <c r="E122" s="257"/>
      <c r="F122" s="257"/>
      <c r="G122" s="32"/>
      <c r="H122" s="239"/>
      <c r="J122" s="6"/>
      <c r="K122" s="6"/>
    </row>
    <row r="123" spans="1:11" s="8" customFormat="1" x14ac:dyDescent="0.25">
      <c r="A123" s="6"/>
      <c r="B123" s="6"/>
      <c r="C123" s="6"/>
      <c r="D123" s="6"/>
      <c r="E123" s="257"/>
      <c r="F123" s="257"/>
      <c r="G123" s="32"/>
      <c r="H123" s="239"/>
      <c r="J123" s="6"/>
      <c r="K123" s="6"/>
    </row>
    <row r="124" spans="1:11" s="8" customFormat="1" x14ac:dyDescent="0.25">
      <c r="A124" s="6"/>
      <c r="B124" s="6"/>
      <c r="C124" s="6"/>
      <c r="D124" s="6"/>
      <c r="E124" s="257"/>
      <c r="F124" s="257"/>
      <c r="G124" s="32"/>
      <c r="H124" s="239"/>
      <c r="J124" s="6"/>
      <c r="K124" s="6"/>
    </row>
    <row r="125" spans="1:11" s="8" customFormat="1" x14ac:dyDescent="0.25">
      <c r="A125" s="6"/>
      <c r="B125" s="6"/>
      <c r="C125" s="6"/>
      <c r="D125" s="6"/>
      <c r="E125" s="257"/>
      <c r="F125" s="257"/>
      <c r="G125" s="32"/>
      <c r="H125" s="239"/>
      <c r="J125" s="6"/>
      <c r="K125" s="6"/>
    </row>
    <row r="126" spans="1:11" s="8" customFormat="1" x14ac:dyDescent="0.25">
      <c r="A126" s="6"/>
      <c r="B126" s="6"/>
      <c r="C126" s="6"/>
      <c r="D126" s="6"/>
      <c r="E126" s="257"/>
      <c r="F126" s="257"/>
      <c r="G126" s="32"/>
      <c r="H126" s="239"/>
      <c r="J126" s="6"/>
      <c r="K126" s="6"/>
    </row>
    <row r="127" spans="1:11" s="8" customFormat="1" x14ac:dyDescent="0.25">
      <c r="A127" s="6"/>
      <c r="B127" s="6"/>
      <c r="C127" s="6"/>
      <c r="D127" s="6"/>
      <c r="E127" s="257"/>
      <c r="F127" s="257"/>
      <c r="G127" s="32"/>
      <c r="H127" s="239"/>
      <c r="J127" s="6"/>
      <c r="K127" s="6"/>
    </row>
    <row r="128" spans="1:11" s="8" customFormat="1" x14ac:dyDescent="0.25">
      <c r="A128" s="6"/>
      <c r="B128" s="6"/>
      <c r="C128" s="6"/>
      <c r="D128" s="6"/>
      <c r="E128" s="257"/>
      <c r="F128" s="257"/>
      <c r="G128" s="32"/>
      <c r="H128" s="239"/>
      <c r="J128" s="6"/>
      <c r="K128" s="6"/>
    </row>
    <row r="129" spans="1:11" s="8" customFormat="1" x14ac:dyDescent="0.25">
      <c r="A129" s="6"/>
      <c r="B129" s="6"/>
      <c r="C129" s="6"/>
      <c r="D129" s="6"/>
      <c r="E129" s="257"/>
      <c r="F129" s="257"/>
      <c r="G129" s="32"/>
      <c r="H129" s="239"/>
      <c r="J129" s="6"/>
      <c r="K129" s="6"/>
    </row>
    <row r="130" spans="1:11" s="8" customFormat="1" x14ac:dyDescent="0.25">
      <c r="A130" s="6"/>
      <c r="B130" s="6"/>
      <c r="C130" s="6"/>
      <c r="D130" s="6"/>
      <c r="E130" s="257"/>
      <c r="F130" s="257"/>
      <c r="G130" s="32"/>
      <c r="H130" s="239"/>
      <c r="J130" s="6"/>
      <c r="K130" s="6"/>
    </row>
    <row r="131" spans="1:11" s="8" customFormat="1" x14ac:dyDescent="0.25">
      <c r="A131" s="6"/>
      <c r="B131" s="6"/>
      <c r="C131" s="6"/>
      <c r="D131" s="6"/>
      <c r="E131" s="257"/>
      <c r="F131" s="257"/>
      <c r="G131" s="32"/>
      <c r="H131" s="239"/>
      <c r="J131" s="6"/>
      <c r="K131" s="6"/>
    </row>
    <row r="132" spans="1:11" s="8" customFormat="1" x14ac:dyDescent="0.25">
      <c r="A132" s="6"/>
      <c r="B132" s="6"/>
      <c r="C132" s="6"/>
      <c r="D132" s="6"/>
      <c r="E132" s="257"/>
      <c r="F132" s="257"/>
      <c r="G132" s="32"/>
      <c r="H132" s="239"/>
      <c r="J132" s="6"/>
      <c r="K132" s="6"/>
    </row>
    <row r="133" spans="1:11" s="8" customFormat="1" x14ac:dyDescent="0.25">
      <c r="A133" s="6"/>
      <c r="B133" s="6"/>
      <c r="C133" s="6"/>
      <c r="D133" s="6"/>
      <c r="E133" s="257"/>
      <c r="F133" s="257"/>
      <c r="G133" s="32"/>
      <c r="H133" s="239"/>
      <c r="J133" s="6"/>
      <c r="K133" s="6"/>
    </row>
    <row r="134" spans="1:11" s="8" customFormat="1" x14ac:dyDescent="0.25">
      <c r="A134" s="6"/>
      <c r="B134" s="6"/>
      <c r="C134" s="6"/>
      <c r="D134" s="6"/>
      <c r="E134" s="257"/>
      <c r="F134" s="257"/>
      <c r="G134" s="32"/>
      <c r="H134" s="239"/>
      <c r="J134" s="6"/>
      <c r="K134" s="6"/>
    </row>
    <row r="135" spans="1:11" s="8" customFormat="1" x14ac:dyDescent="0.25">
      <c r="A135" s="6"/>
      <c r="B135" s="6"/>
      <c r="C135" s="6"/>
      <c r="D135" s="6"/>
      <c r="E135" s="257"/>
      <c r="F135" s="257"/>
      <c r="G135" s="32"/>
      <c r="H135" s="239"/>
      <c r="J135" s="6"/>
      <c r="K135" s="6"/>
    </row>
    <row r="136" spans="1:11" s="8" customFormat="1" x14ac:dyDescent="0.25">
      <c r="A136" s="6"/>
      <c r="B136" s="6"/>
      <c r="C136" s="6"/>
      <c r="D136" s="6"/>
      <c r="E136" s="257"/>
      <c r="F136" s="257"/>
      <c r="G136" s="32"/>
      <c r="H136" s="239"/>
      <c r="J136" s="6"/>
      <c r="K136" s="6"/>
    </row>
    <row r="137" spans="1:11" s="8" customFormat="1" x14ac:dyDescent="0.25">
      <c r="A137" s="6"/>
      <c r="B137" s="6"/>
      <c r="C137" s="6"/>
      <c r="D137" s="6"/>
      <c r="E137" s="257"/>
      <c r="F137" s="257"/>
      <c r="G137" s="32"/>
      <c r="H137" s="239"/>
      <c r="J137" s="6"/>
      <c r="K137" s="6"/>
    </row>
    <row r="138" spans="1:11" s="8" customFormat="1" x14ac:dyDescent="0.25">
      <c r="A138" s="6"/>
      <c r="B138" s="6"/>
      <c r="C138" s="6"/>
      <c r="D138" s="6"/>
      <c r="E138" s="257"/>
      <c r="F138" s="257"/>
      <c r="G138" s="32"/>
      <c r="H138" s="239"/>
      <c r="J138" s="6"/>
      <c r="K138" s="6"/>
    </row>
    <row r="139" spans="1:11" s="8" customFormat="1" x14ac:dyDescent="0.25">
      <c r="A139" s="6"/>
      <c r="B139" s="6"/>
      <c r="C139" s="6"/>
      <c r="D139" s="6"/>
      <c r="E139" s="257"/>
      <c r="F139" s="257"/>
      <c r="G139" s="32"/>
      <c r="H139" s="239"/>
      <c r="J139" s="6"/>
      <c r="K139" s="6"/>
    </row>
    <row r="140" spans="1:11" s="8" customFormat="1" x14ac:dyDescent="0.25">
      <c r="A140" s="6"/>
      <c r="B140" s="6"/>
      <c r="C140" s="6"/>
      <c r="D140" s="6"/>
      <c r="E140" s="257"/>
      <c r="F140" s="257"/>
      <c r="G140" s="32"/>
      <c r="H140" s="239"/>
      <c r="J140" s="6"/>
      <c r="K140" s="6"/>
    </row>
    <row r="141" spans="1:11" s="8" customFormat="1" x14ac:dyDescent="0.25">
      <c r="A141" s="6"/>
      <c r="B141" s="6"/>
      <c r="C141" s="6"/>
      <c r="D141" s="6"/>
      <c r="E141" s="257"/>
      <c r="F141" s="257"/>
      <c r="G141" s="32"/>
      <c r="H141" s="239"/>
      <c r="J141" s="6"/>
      <c r="K141" s="6"/>
    </row>
    <row r="142" spans="1:11" s="8" customFormat="1" x14ac:dyDescent="0.25">
      <c r="A142" s="6"/>
      <c r="B142" s="6"/>
      <c r="C142" s="6"/>
      <c r="D142" s="6"/>
      <c r="E142" s="257"/>
      <c r="F142" s="257"/>
      <c r="G142" s="32"/>
      <c r="H142" s="239"/>
      <c r="J142" s="6"/>
      <c r="K142" s="6"/>
    </row>
    <row r="143" spans="1:11" s="8" customFormat="1" x14ac:dyDescent="0.25">
      <c r="A143" s="6"/>
      <c r="B143" s="6"/>
      <c r="C143" s="6"/>
      <c r="D143" s="6"/>
      <c r="E143" s="257"/>
      <c r="F143" s="257"/>
      <c r="G143" s="32"/>
      <c r="H143" s="239"/>
      <c r="J143" s="6"/>
      <c r="K143" s="6"/>
    </row>
    <row r="144" spans="1:11" s="8" customFormat="1" x14ac:dyDescent="0.25">
      <c r="A144" s="6"/>
      <c r="B144" s="6"/>
      <c r="C144" s="6"/>
      <c r="D144" s="6"/>
      <c r="E144" s="257"/>
      <c r="F144" s="257"/>
      <c r="G144" s="32"/>
      <c r="H144" s="239"/>
      <c r="J144" s="6"/>
      <c r="K144" s="6"/>
    </row>
    <row r="145" spans="1:11" s="8" customFormat="1" x14ac:dyDescent="0.25">
      <c r="A145" s="6"/>
      <c r="B145" s="6"/>
      <c r="C145" s="6"/>
      <c r="D145" s="6"/>
      <c r="E145" s="257"/>
      <c r="F145" s="257"/>
      <c r="G145" s="32"/>
      <c r="H145" s="239"/>
      <c r="J145" s="6"/>
      <c r="K145" s="6"/>
    </row>
    <row r="146" spans="1:11" s="8" customFormat="1" x14ac:dyDescent="0.25">
      <c r="A146" s="6"/>
      <c r="B146" s="6"/>
      <c r="C146" s="6"/>
      <c r="D146" s="6"/>
      <c r="E146" s="257"/>
      <c r="F146" s="257"/>
      <c r="G146" s="32"/>
      <c r="H146" s="239"/>
      <c r="J146" s="6"/>
      <c r="K146" s="6"/>
    </row>
    <row r="147" spans="1:11" s="8" customFormat="1" x14ac:dyDescent="0.25">
      <c r="A147" s="6"/>
      <c r="B147" s="6"/>
      <c r="C147" s="6"/>
      <c r="D147" s="6"/>
      <c r="E147" s="257"/>
      <c r="F147" s="257"/>
      <c r="G147" s="32"/>
      <c r="H147" s="239"/>
      <c r="J147" s="6"/>
      <c r="K147" s="6"/>
    </row>
    <row r="148" spans="1:11" s="8" customFormat="1" x14ac:dyDescent="0.25">
      <c r="A148" s="6"/>
      <c r="B148" s="6"/>
      <c r="C148" s="6"/>
      <c r="D148" s="6"/>
      <c r="E148" s="257"/>
      <c r="F148" s="257"/>
      <c r="G148" s="32"/>
      <c r="H148" s="239"/>
      <c r="J148" s="6"/>
      <c r="K148" s="6"/>
    </row>
    <row r="149" spans="1:11" s="8" customFormat="1" x14ac:dyDescent="0.25">
      <c r="A149" s="6"/>
      <c r="B149" s="6"/>
      <c r="C149" s="6"/>
      <c r="D149" s="6"/>
      <c r="E149" s="257"/>
      <c r="F149" s="257"/>
      <c r="G149" s="32"/>
      <c r="H149" s="239"/>
      <c r="J149" s="6"/>
      <c r="K149" s="6"/>
    </row>
    <row r="150" spans="1:11" s="8" customFormat="1" x14ac:dyDescent="0.25">
      <c r="A150" s="6"/>
      <c r="B150" s="6"/>
      <c r="C150" s="6"/>
      <c r="D150" s="6"/>
      <c r="E150" s="257"/>
      <c r="F150" s="257"/>
      <c r="G150" s="32"/>
      <c r="H150" s="239"/>
      <c r="J150" s="6"/>
      <c r="K150" s="6"/>
    </row>
    <row r="151" spans="1:11" s="8" customFormat="1" x14ac:dyDescent="0.25">
      <c r="A151" s="6"/>
      <c r="B151" s="6"/>
      <c r="C151" s="6"/>
      <c r="D151" s="6"/>
      <c r="E151" s="257"/>
      <c r="F151" s="257"/>
      <c r="G151" s="32"/>
      <c r="H151" s="239"/>
      <c r="J151" s="6"/>
      <c r="K151" s="6"/>
    </row>
    <row r="152" spans="1:11" s="8" customFormat="1" x14ac:dyDescent="0.25">
      <c r="A152" s="6"/>
      <c r="B152" s="6"/>
      <c r="C152" s="6"/>
      <c r="D152" s="6"/>
      <c r="E152" s="257"/>
      <c r="F152" s="257"/>
      <c r="G152" s="32"/>
      <c r="H152" s="239"/>
      <c r="J152" s="6"/>
      <c r="K152" s="6"/>
    </row>
    <row r="153" spans="1:11" s="8" customFormat="1" x14ac:dyDescent="0.25">
      <c r="A153" s="6"/>
      <c r="B153" s="6"/>
      <c r="C153" s="6"/>
      <c r="D153" s="6"/>
      <c r="E153" s="257"/>
      <c r="F153" s="257"/>
      <c r="G153" s="32"/>
      <c r="H153" s="239"/>
      <c r="J153" s="6"/>
      <c r="K153" s="6"/>
    </row>
    <row r="154" spans="1:11" s="8" customFormat="1" x14ac:dyDescent="0.25">
      <c r="A154" s="6"/>
      <c r="B154" s="6"/>
      <c r="C154" s="6"/>
      <c r="D154" s="6"/>
      <c r="E154" s="257"/>
      <c r="F154" s="257"/>
      <c r="G154" s="32"/>
      <c r="H154" s="239"/>
      <c r="J154" s="6"/>
      <c r="K154" s="6"/>
    </row>
    <row r="155" spans="1:11" s="8" customFormat="1" x14ac:dyDescent="0.25">
      <c r="A155" s="6"/>
      <c r="B155" s="6"/>
      <c r="C155" s="6"/>
      <c r="D155" s="6"/>
      <c r="E155" s="257"/>
      <c r="F155" s="257"/>
      <c r="G155" s="32"/>
      <c r="H155" s="239"/>
      <c r="J155" s="6"/>
      <c r="K155" s="6"/>
    </row>
    <row r="156" spans="1:11" s="8" customFormat="1" x14ac:dyDescent="0.25">
      <c r="A156" s="6"/>
      <c r="B156" s="6"/>
      <c r="C156" s="6"/>
      <c r="D156" s="6"/>
      <c r="E156" s="257"/>
      <c r="F156" s="257"/>
      <c r="G156" s="32"/>
      <c r="H156" s="239"/>
      <c r="J156" s="6"/>
      <c r="K156" s="6"/>
    </row>
    <row r="157" spans="1:11" s="8" customFormat="1" x14ac:dyDescent="0.25">
      <c r="A157" s="6"/>
      <c r="B157" s="6"/>
      <c r="C157" s="6"/>
      <c r="D157" s="6"/>
      <c r="E157" s="257"/>
      <c r="F157" s="257"/>
      <c r="G157" s="32"/>
      <c r="H157" s="239"/>
      <c r="J157" s="6"/>
      <c r="K157" s="6"/>
    </row>
    <row r="158" spans="1:11" s="8" customFormat="1" x14ac:dyDescent="0.25">
      <c r="A158" s="6"/>
      <c r="B158" s="6"/>
      <c r="C158" s="6"/>
      <c r="D158" s="6"/>
      <c r="E158" s="257"/>
      <c r="F158" s="257"/>
      <c r="G158" s="32"/>
      <c r="H158" s="239"/>
      <c r="J158" s="6"/>
      <c r="K158" s="6"/>
    </row>
    <row r="159" spans="1:11" s="8" customFormat="1" x14ac:dyDescent="0.25">
      <c r="A159" s="6"/>
      <c r="B159" s="6"/>
      <c r="C159" s="6"/>
      <c r="D159" s="6"/>
      <c r="E159" s="257"/>
      <c r="F159" s="257"/>
      <c r="G159" s="32"/>
      <c r="H159" s="239"/>
      <c r="J159" s="6"/>
      <c r="K159" s="6"/>
    </row>
    <row r="160" spans="1:11" s="8" customFormat="1" x14ac:dyDescent="0.25">
      <c r="A160" s="6"/>
      <c r="B160" s="6"/>
      <c r="C160" s="6"/>
      <c r="D160" s="6"/>
      <c r="E160" s="257"/>
      <c r="F160" s="257"/>
      <c r="G160" s="32"/>
      <c r="H160" s="239"/>
      <c r="J160" s="6"/>
      <c r="K160" s="6"/>
    </row>
    <row r="161" spans="1:11" s="8" customFormat="1" x14ac:dyDescent="0.25">
      <c r="A161" s="6"/>
      <c r="B161" s="6"/>
      <c r="C161" s="6"/>
      <c r="D161" s="6"/>
      <c r="E161" s="257"/>
      <c r="F161" s="257"/>
      <c r="G161" s="32"/>
      <c r="H161" s="239"/>
      <c r="J161" s="6"/>
      <c r="K161" s="6"/>
    </row>
    <row r="162" spans="1:11" s="8" customFormat="1" x14ac:dyDescent="0.25">
      <c r="A162" s="6"/>
      <c r="B162" s="6"/>
      <c r="C162" s="6"/>
      <c r="D162" s="6"/>
      <c r="E162" s="257"/>
      <c r="F162" s="257"/>
      <c r="G162" s="32"/>
      <c r="H162" s="239"/>
      <c r="J162" s="6"/>
      <c r="K162" s="6"/>
    </row>
    <row r="163" spans="1:11" s="8" customFormat="1" x14ac:dyDescent="0.25">
      <c r="A163" s="6"/>
      <c r="B163" s="6"/>
      <c r="C163" s="6"/>
      <c r="D163" s="6"/>
      <c r="E163" s="257"/>
      <c r="F163" s="257"/>
      <c r="G163" s="32"/>
      <c r="H163" s="239"/>
      <c r="J163" s="6"/>
      <c r="K163" s="6"/>
    </row>
    <row r="164" spans="1:11" s="8" customFormat="1" x14ac:dyDescent="0.25">
      <c r="A164" s="6"/>
      <c r="B164" s="6"/>
      <c r="C164" s="6"/>
      <c r="D164" s="6"/>
      <c r="E164" s="257"/>
      <c r="F164" s="257"/>
      <c r="G164" s="32"/>
      <c r="H164" s="239"/>
      <c r="J164" s="6"/>
      <c r="K164" s="6"/>
    </row>
    <row r="165" spans="1:11" s="8" customFormat="1" x14ac:dyDescent="0.25">
      <c r="A165" s="6"/>
      <c r="B165" s="6"/>
      <c r="C165" s="6"/>
      <c r="D165" s="6"/>
      <c r="E165" s="257"/>
      <c r="F165" s="257"/>
      <c r="G165" s="32"/>
      <c r="H165" s="239"/>
      <c r="J165" s="6"/>
      <c r="K165" s="6"/>
    </row>
    <row r="166" spans="1:11" s="8" customFormat="1" x14ac:dyDescent="0.25">
      <c r="A166" s="6"/>
      <c r="B166" s="6"/>
      <c r="C166" s="6"/>
      <c r="D166" s="6"/>
      <c r="E166" s="257"/>
      <c r="F166" s="257"/>
      <c r="G166" s="32"/>
      <c r="H166" s="239"/>
      <c r="J166" s="6"/>
      <c r="K166" s="6"/>
    </row>
    <row r="167" spans="1:11" s="8" customFormat="1" x14ac:dyDescent="0.25">
      <c r="A167" s="6"/>
      <c r="B167" s="6"/>
      <c r="C167" s="6"/>
      <c r="D167" s="6"/>
      <c r="E167" s="257"/>
      <c r="F167" s="257"/>
      <c r="G167" s="32"/>
      <c r="H167" s="239"/>
      <c r="J167" s="6"/>
      <c r="K167" s="6"/>
    </row>
    <row r="168" spans="1:11" s="8" customFormat="1" x14ac:dyDescent="0.25">
      <c r="A168" s="6"/>
      <c r="B168" s="6"/>
      <c r="C168" s="6"/>
      <c r="D168" s="6"/>
      <c r="E168" s="257"/>
      <c r="F168" s="257"/>
      <c r="G168" s="32"/>
      <c r="H168" s="239"/>
      <c r="J168" s="6"/>
      <c r="K168" s="6"/>
    </row>
    <row r="169" spans="1:11" s="8" customFormat="1" x14ac:dyDescent="0.25">
      <c r="A169" s="6"/>
      <c r="B169" s="6"/>
      <c r="C169" s="6"/>
      <c r="D169" s="6"/>
      <c r="E169" s="257"/>
      <c r="F169" s="257"/>
      <c r="G169" s="32"/>
      <c r="H169" s="239"/>
      <c r="J169" s="6"/>
      <c r="K169" s="6"/>
    </row>
    <row r="170" spans="1:11" s="8" customFormat="1" x14ac:dyDescent="0.25">
      <c r="A170" s="6"/>
      <c r="B170" s="6"/>
      <c r="C170" s="6"/>
      <c r="D170" s="6"/>
      <c r="E170" s="257"/>
      <c r="F170" s="257"/>
      <c r="G170" s="32"/>
      <c r="H170" s="239"/>
      <c r="J170" s="6"/>
      <c r="K170" s="6"/>
    </row>
    <row r="171" spans="1:11" s="8" customFormat="1" x14ac:dyDescent="0.25">
      <c r="A171" s="6"/>
      <c r="B171" s="6"/>
      <c r="C171" s="6"/>
      <c r="D171" s="6"/>
      <c r="E171" s="257"/>
      <c r="F171" s="257"/>
      <c r="G171" s="32"/>
      <c r="H171" s="239"/>
      <c r="J171" s="6"/>
      <c r="K171" s="6"/>
    </row>
    <row r="172" spans="1:11" s="8" customFormat="1" x14ac:dyDescent="0.25">
      <c r="A172" s="6"/>
      <c r="B172" s="6"/>
      <c r="C172" s="6"/>
      <c r="D172" s="6"/>
      <c r="E172" s="257"/>
      <c r="F172" s="257"/>
      <c r="G172" s="32"/>
      <c r="H172" s="239"/>
      <c r="J172" s="6"/>
      <c r="K172" s="6"/>
    </row>
    <row r="173" spans="1:11" s="8" customFormat="1" x14ac:dyDescent="0.25">
      <c r="A173" s="6"/>
      <c r="B173" s="6"/>
      <c r="C173" s="6"/>
      <c r="D173" s="6"/>
      <c r="E173" s="257"/>
      <c r="F173" s="257"/>
      <c r="G173" s="32"/>
      <c r="H173" s="239"/>
      <c r="J173" s="6"/>
      <c r="K173" s="6"/>
    </row>
    <row r="174" spans="1:11" s="8" customFormat="1" x14ac:dyDescent="0.25">
      <c r="A174" s="6"/>
      <c r="B174" s="6"/>
      <c r="C174" s="6"/>
      <c r="D174" s="6"/>
      <c r="E174" s="257"/>
      <c r="F174" s="257"/>
      <c r="G174" s="32"/>
      <c r="H174" s="239"/>
      <c r="J174" s="6"/>
      <c r="K174" s="6"/>
    </row>
    <row r="175" spans="1:11" s="8" customFormat="1" x14ac:dyDescent="0.25">
      <c r="A175" s="6"/>
      <c r="B175" s="6"/>
      <c r="C175" s="6"/>
      <c r="D175" s="6"/>
      <c r="E175" s="257"/>
      <c r="F175" s="257"/>
      <c r="G175" s="32"/>
      <c r="H175" s="239"/>
      <c r="J175" s="6"/>
      <c r="K175" s="6"/>
    </row>
    <row r="176" spans="1:11" s="8" customFormat="1" x14ac:dyDescent="0.25">
      <c r="A176" s="6"/>
      <c r="B176" s="6"/>
      <c r="C176" s="6"/>
      <c r="D176" s="6"/>
      <c r="E176" s="257"/>
      <c r="F176" s="257"/>
      <c r="G176" s="32"/>
      <c r="H176" s="239"/>
      <c r="J176" s="6"/>
      <c r="K176" s="6"/>
    </row>
    <row r="177" spans="1:11" s="8" customFormat="1" x14ac:dyDescent="0.25">
      <c r="A177" s="6"/>
      <c r="B177" s="6"/>
      <c r="C177" s="6"/>
      <c r="D177" s="6"/>
      <c r="E177" s="257"/>
      <c r="F177" s="257"/>
      <c r="G177" s="32"/>
      <c r="H177" s="239"/>
      <c r="J177" s="6"/>
      <c r="K177" s="6"/>
    </row>
    <row r="178" spans="1:11" s="8" customFormat="1" x14ac:dyDescent="0.25">
      <c r="A178" s="6"/>
      <c r="B178" s="6"/>
      <c r="C178" s="6"/>
      <c r="D178" s="6"/>
      <c r="E178" s="257"/>
      <c r="F178" s="257"/>
      <c r="G178" s="32"/>
      <c r="H178" s="239"/>
      <c r="J178" s="6"/>
      <c r="K178" s="6"/>
    </row>
    <row r="179" spans="1:11" s="8" customFormat="1" x14ac:dyDescent="0.25">
      <c r="A179" s="6"/>
      <c r="B179" s="6"/>
      <c r="C179" s="6"/>
      <c r="D179" s="6"/>
      <c r="E179" s="257"/>
      <c r="F179" s="257"/>
      <c r="G179" s="32"/>
      <c r="H179" s="239"/>
      <c r="J179" s="6"/>
      <c r="K179" s="6"/>
    </row>
    <row r="180" spans="1:11" s="8" customFormat="1" x14ac:dyDescent="0.25">
      <c r="A180" s="6"/>
      <c r="B180" s="6"/>
      <c r="C180" s="6"/>
      <c r="D180" s="6"/>
      <c r="E180" s="257"/>
      <c r="F180" s="257"/>
      <c r="G180" s="32"/>
      <c r="H180" s="239"/>
      <c r="J180" s="6"/>
      <c r="K180" s="6"/>
    </row>
    <row r="181" spans="1:11" s="8" customFormat="1" x14ac:dyDescent="0.25">
      <c r="A181" s="6"/>
      <c r="B181" s="6"/>
      <c r="C181" s="6"/>
      <c r="D181" s="6"/>
      <c r="E181" s="257"/>
      <c r="F181" s="257"/>
      <c r="G181" s="32"/>
      <c r="H181" s="239"/>
      <c r="J181" s="6"/>
      <c r="K181" s="6"/>
    </row>
    <row r="182" spans="1:11" s="8" customFormat="1" x14ac:dyDescent="0.25">
      <c r="A182" s="6"/>
      <c r="B182" s="6"/>
      <c r="C182" s="6"/>
      <c r="D182" s="6"/>
      <c r="E182" s="257"/>
      <c r="F182" s="257"/>
      <c r="G182" s="32"/>
      <c r="H182" s="239"/>
      <c r="J182" s="6"/>
      <c r="K182" s="6"/>
    </row>
    <row r="183" spans="1:11" s="8" customFormat="1" x14ac:dyDescent="0.25">
      <c r="A183" s="6"/>
      <c r="B183" s="6"/>
      <c r="C183" s="6"/>
      <c r="D183" s="6"/>
      <c r="E183" s="257"/>
      <c r="F183" s="257"/>
      <c r="G183" s="32"/>
      <c r="H183" s="239"/>
      <c r="J183" s="6"/>
      <c r="K183" s="6"/>
    </row>
    <row r="184" spans="1:11" s="8" customFormat="1" x14ac:dyDescent="0.25">
      <c r="A184" s="6"/>
      <c r="B184" s="6"/>
      <c r="C184" s="6"/>
      <c r="D184" s="6"/>
      <c r="E184" s="257"/>
      <c r="F184" s="257"/>
      <c r="G184" s="32"/>
      <c r="H184" s="239"/>
      <c r="J184" s="6"/>
      <c r="K184" s="6"/>
    </row>
    <row r="185" spans="1:11" s="8" customFormat="1" x14ac:dyDescent="0.25">
      <c r="A185" s="6"/>
      <c r="B185" s="6"/>
      <c r="C185" s="6"/>
      <c r="D185" s="6"/>
      <c r="E185" s="257"/>
      <c r="F185" s="257"/>
      <c r="G185" s="32"/>
      <c r="H185" s="239"/>
      <c r="J185" s="6"/>
      <c r="K185" s="6"/>
    </row>
    <row r="186" spans="1:11" s="8" customFormat="1" x14ac:dyDescent="0.25">
      <c r="A186" s="6"/>
      <c r="B186" s="6"/>
      <c r="C186" s="6"/>
      <c r="D186" s="6"/>
      <c r="E186" s="257"/>
      <c r="F186" s="257"/>
      <c r="G186" s="32"/>
      <c r="H186" s="239"/>
      <c r="J186" s="6"/>
      <c r="K186" s="6"/>
    </row>
    <row r="187" spans="1:11" s="8" customFormat="1" x14ac:dyDescent="0.25">
      <c r="A187" s="6"/>
      <c r="B187" s="6"/>
      <c r="C187" s="6"/>
      <c r="D187" s="6"/>
      <c r="E187" s="257"/>
      <c r="F187" s="257"/>
      <c r="G187" s="32"/>
      <c r="H187" s="32"/>
      <c r="J187" s="6"/>
      <c r="K187" s="6"/>
    </row>
    <row r="188" spans="1:11" s="8" customFormat="1" x14ac:dyDescent="0.25">
      <c r="A188" s="6"/>
      <c r="B188" s="6"/>
      <c r="C188" s="6"/>
      <c r="D188" s="6"/>
      <c r="E188" s="257"/>
      <c r="F188" s="257"/>
      <c r="G188" s="32"/>
      <c r="H188" s="32"/>
      <c r="J188" s="6"/>
      <c r="K188" s="6"/>
    </row>
    <row r="189" spans="1:11" s="8" customFormat="1" x14ac:dyDescent="0.25">
      <c r="A189" s="6"/>
      <c r="B189" s="6"/>
      <c r="C189" s="6"/>
      <c r="D189" s="6"/>
      <c r="E189" s="257"/>
      <c r="F189" s="257"/>
      <c r="G189" s="32"/>
      <c r="H189" s="32"/>
      <c r="J189" s="6"/>
      <c r="K189" s="6"/>
    </row>
    <row r="190" spans="1:11" s="8" customFormat="1" x14ac:dyDescent="0.25">
      <c r="A190" s="6"/>
      <c r="B190" s="6"/>
      <c r="C190" s="6"/>
      <c r="D190" s="6"/>
      <c r="E190" s="257"/>
      <c r="F190" s="257"/>
      <c r="G190" s="32"/>
      <c r="H190" s="32"/>
      <c r="J190" s="6"/>
      <c r="K190" s="6"/>
    </row>
    <row r="191" spans="1:11" s="8" customFormat="1" x14ac:dyDescent="0.25">
      <c r="A191" s="6"/>
      <c r="B191" s="6"/>
      <c r="C191" s="6"/>
      <c r="D191" s="6"/>
      <c r="E191" s="257"/>
      <c r="F191" s="257"/>
      <c r="G191" s="32"/>
      <c r="H191" s="32"/>
      <c r="J191" s="6"/>
      <c r="K191" s="6"/>
    </row>
    <row r="192" spans="1:11" s="8" customFormat="1" x14ac:dyDescent="0.25">
      <c r="A192" s="6"/>
      <c r="B192" s="6"/>
      <c r="C192" s="6"/>
      <c r="D192" s="6"/>
      <c r="E192" s="257"/>
      <c r="F192" s="257"/>
      <c r="G192" s="32"/>
      <c r="H192" s="32"/>
      <c r="J192" s="6"/>
      <c r="K192" s="6"/>
    </row>
    <row r="193" spans="1:11" s="8" customFormat="1" x14ac:dyDescent="0.25">
      <c r="A193" s="6"/>
      <c r="B193" s="6"/>
      <c r="C193" s="6"/>
      <c r="D193" s="6"/>
      <c r="E193" s="257"/>
      <c r="F193" s="257"/>
      <c r="G193" s="32"/>
      <c r="H193" s="32"/>
      <c r="J193" s="6"/>
      <c r="K193" s="6"/>
    </row>
    <row r="194" spans="1:11" s="8" customFormat="1" x14ac:dyDescent="0.25">
      <c r="A194" s="6"/>
      <c r="B194" s="6"/>
      <c r="C194" s="6"/>
      <c r="D194" s="6"/>
      <c r="E194" s="257"/>
      <c r="F194" s="257"/>
      <c r="G194" s="32"/>
      <c r="H194" s="32"/>
      <c r="J194" s="6"/>
      <c r="K194" s="6"/>
    </row>
    <row r="195" spans="1:11" s="8" customFormat="1" x14ac:dyDescent="0.25">
      <c r="A195" s="6"/>
      <c r="B195" s="6"/>
      <c r="C195" s="6"/>
      <c r="D195" s="6"/>
      <c r="E195" s="257"/>
      <c r="F195" s="257"/>
      <c r="G195" s="32"/>
      <c r="H195" s="32"/>
      <c r="J195" s="6"/>
      <c r="K195" s="6"/>
    </row>
    <row r="196" spans="1:11" s="8" customFormat="1" x14ac:dyDescent="0.25">
      <c r="A196" s="6"/>
      <c r="B196" s="6"/>
      <c r="C196" s="6"/>
      <c r="D196" s="6"/>
      <c r="E196" s="257"/>
      <c r="F196" s="257"/>
      <c r="G196" s="32"/>
      <c r="H196" s="32"/>
      <c r="J196" s="6"/>
      <c r="K196" s="6"/>
    </row>
    <row r="197" spans="1:11" s="8" customFormat="1" x14ac:dyDescent="0.25">
      <c r="A197" s="6"/>
      <c r="B197" s="6"/>
      <c r="C197" s="6"/>
      <c r="D197" s="6"/>
      <c r="E197" s="257"/>
      <c r="F197" s="257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257"/>
      <c r="F198" s="257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257"/>
      <c r="F199" s="257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257"/>
      <c r="F200" s="257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257"/>
      <c r="F201" s="257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257"/>
      <c r="F202" s="257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257"/>
      <c r="F203" s="257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257"/>
      <c r="F204" s="257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57"/>
      <c r="F205" s="25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57"/>
      <c r="F206" s="25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57"/>
      <c r="F207" s="25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57"/>
      <c r="F208" s="25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57"/>
      <c r="F209" s="25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57"/>
      <c r="F210" s="25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57"/>
      <c r="F211" s="25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57"/>
      <c r="F282" s="25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57"/>
      <c r="F283" s="25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57"/>
      <c r="F284" s="25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57"/>
      <c r="F285" s="25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57"/>
      <c r="F286" s="25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57"/>
      <c r="F287" s="25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57"/>
      <c r="F288" s="25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275"/>
      <c r="H339" s="275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275"/>
      <c r="H340" s="275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275"/>
      <c r="H341" s="275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275"/>
      <c r="H342" s="275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75"/>
      <c r="H343" s="275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75"/>
      <c r="H344" s="275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75"/>
      <c r="H345" s="275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75"/>
      <c r="H346" s="275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75"/>
      <c r="H347" s="275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75"/>
      <c r="H348" s="275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75"/>
      <c r="H349" s="275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75"/>
      <c r="H350" s="275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75"/>
      <c r="H351" s="275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75"/>
      <c r="H352" s="275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75"/>
      <c r="H353" s="275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75"/>
      <c r="H354" s="275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75"/>
      <c r="H355" s="275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75"/>
      <c r="H356" s="275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75"/>
      <c r="H357" s="275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75"/>
      <c r="H358" s="275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75"/>
      <c r="H359" s="275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75"/>
      <c r="H360" s="275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75"/>
      <c r="H361" s="275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75"/>
      <c r="H362" s="275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75"/>
      <c r="H363" s="275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75"/>
      <c r="H383" s="275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75"/>
      <c r="H384" s="275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75"/>
      <c r="H385" s="275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75"/>
      <c r="H386" s="275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75"/>
      <c r="H387" s="275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75"/>
      <c r="H388" s="275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75"/>
      <c r="H389" s="275"/>
      <c r="J389" s="6"/>
      <c r="K389" s="6"/>
    </row>
  </sheetData>
  <mergeCells count="380">
    <mergeCell ref="G45:H45"/>
    <mergeCell ref="G46:H46"/>
    <mergeCell ref="B47:G47"/>
    <mergeCell ref="B48:G48"/>
    <mergeCell ref="B40:E40"/>
    <mergeCell ref="B35:D35"/>
    <mergeCell ref="E35:F35"/>
    <mergeCell ref="B32:D32"/>
    <mergeCell ref="E14:F14"/>
    <mergeCell ref="G14:H14"/>
    <mergeCell ref="G41:H41"/>
    <mergeCell ref="G42:H42"/>
    <mergeCell ref="G43:H43"/>
    <mergeCell ref="G20:H20"/>
    <mergeCell ref="E21:F21"/>
    <mergeCell ref="G21:H21"/>
    <mergeCell ref="G32:H32"/>
    <mergeCell ref="E32:F32"/>
    <mergeCell ref="G387:H387"/>
    <mergeCell ref="G388:H388"/>
    <mergeCell ref="G389:H389"/>
    <mergeCell ref="B17:D17"/>
    <mergeCell ref="E17:F17"/>
    <mergeCell ref="G17:H17"/>
    <mergeCell ref="B18:D18"/>
    <mergeCell ref="E19:F19"/>
    <mergeCell ref="G19:H19"/>
    <mergeCell ref="E20:F20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B58:D58"/>
    <mergeCell ref="E58:F58"/>
    <mergeCell ref="B59:D59"/>
    <mergeCell ref="E59:F59"/>
    <mergeCell ref="B60:D60"/>
    <mergeCell ref="E60:F60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49:D49"/>
    <mergeCell ref="E49:F49"/>
    <mergeCell ref="B50:D50"/>
    <mergeCell ref="E50:F50"/>
    <mergeCell ref="B51:D51"/>
    <mergeCell ref="E51:F51"/>
    <mergeCell ref="E46:F46"/>
    <mergeCell ref="E43:F43"/>
    <mergeCell ref="E45:F45"/>
    <mergeCell ref="E41:F41"/>
    <mergeCell ref="E42:F42"/>
    <mergeCell ref="E36:F36"/>
    <mergeCell ref="B37:G37"/>
    <mergeCell ref="B38:G38"/>
    <mergeCell ref="B39:D39"/>
    <mergeCell ref="E39:F39"/>
    <mergeCell ref="G39:H39"/>
    <mergeCell ref="B33:D33"/>
    <mergeCell ref="E33:F33"/>
    <mergeCell ref="G33:H33"/>
    <mergeCell ref="B34:D34"/>
    <mergeCell ref="E34:F34"/>
    <mergeCell ref="G34:H34"/>
    <mergeCell ref="B25:G25"/>
    <mergeCell ref="B27:I27"/>
    <mergeCell ref="C31:D31"/>
    <mergeCell ref="B22:D22"/>
    <mergeCell ref="E22:F22"/>
    <mergeCell ref="G22:H22"/>
    <mergeCell ref="E23:F23"/>
    <mergeCell ref="G23:H23"/>
    <mergeCell ref="E24:F24"/>
    <mergeCell ref="G24:H24"/>
    <mergeCell ref="E13:F13"/>
    <mergeCell ref="G13:H13"/>
    <mergeCell ref="E15:F15"/>
    <mergeCell ref="G15:H15"/>
    <mergeCell ref="E16:F16"/>
    <mergeCell ref="G16:H16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2"/>
  <sheetViews>
    <sheetView showGridLines="0" topLeftCell="A37" zoomScaleNormal="100" zoomScaleSheetLayoutView="100" workbookViewId="0">
      <selection activeCell="H50" sqref="H50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60" t="s">
        <v>348</v>
      </c>
      <c r="C2" s="260"/>
      <c r="D2" s="260"/>
      <c r="E2" s="260"/>
      <c r="F2" s="260"/>
      <c r="G2" s="260"/>
      <c r="H2" s="260"/>
      <c r="I2" s="260"/>
      <c r="J2"/>
      <c r="K2" s="9"/>
      <c r="L2" s="9"/>
      <c r="N2" s="9"/>
      <c r="O2" s="9"/>
    </row>
    <row r="3" spans="2:19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281" t="s">
        <v>49</v>
      </c>
      <c r="C4" s="281"/>
      <c r="D4" s="281"/>
      <c r="E4" s="35">
        <v>0.95833333333333337</v>
      </c>
      <c r="F4" s="282" t="s">
        <v>73</v>
      </c>
      <c r="G4" s="283"/>
      <c r="H4" s="36">
        <v>0.61458333333333337</v>
      </c>
      <c r="I4" s="37">
        <f ca="1">NOW()</f>
        <v>42550.551674652779</v>
      </c>
      <c r="J4"/>
    </row>
    <row r="5" spans="2:19" x14ac:dyDescent="0.25">
      <c r="B5" s="292" t="s">
        <v>349</v>
      </c>
      <c r="C5" s="292"/>
      <c r="D5" s="292"/>
      <c r="E5" s="266" t="s">
        <v>52</v>
      </c>
      <c r="F5" s="266"/>
      <c r="G5" s="266" t="s">
        <v>50</v>
      </c>
      <c r="H5" s="266"/>
      <c r="I5" s="50">
        <v>100</v>
      </c>
      <c r="J5"/>
      <c r="K5" s="194" t="s">
        <v>309</v>
      </c>
      <c r="M5" s="10"/>
      <c r="N5" s="194"/>
      <c r="O5" s="194"/>
      <c r="P5" s="194"/>
      <c r="Q5" s="194"/>
      <c r="R5" s="194"/>
      <c r="S5" s="194"/>
    </row>
    <row r="6" spans="2:19" ht="6.75" customHeight="1" x14ac:dyDescent="0.25">
      <c r="B6" s="196"/>
      <c r="C6" s="196"/>
      <c r="D6" s="196"/>
      <c r="E6" s="191"/>
      <c r="F6" s="191"/>
      <c r="G6" s="191"/>
      <c r="H6" s="191"/>
      <c r="I6" s="51"/>
      <c r="J6"/>
      <c r="K6" s="194"/>
      <c r="M6" s="10"/>
      <c r="N6" s="194"/>
      <c r="O6" s="194"/>
      <c r="P6" s="194"/>
      <c r="Q6" s="194"/>
      <c r="R6" s="194"/>
      <c r="S6" s="194"/>
    </row>
    <row r="7" spans="2:19" ht="14.25" customHeight="1" x14ac:dyDescent="0.25">
      <c r="B7" s="52" t="s">
        <v>350</v>
      </c>
      <c r="C7" s="52"/>
      <c r="D7" s="52"/>
      <c r="E7" s="258">
        <v>3990000</v>
      </c>
      <c r="F7" s="258"/>
      <c r="G7" s="259">
        <v>1</v>
      </c>
      <c r="H7" s="259"/>
      <c r="I7" s="53">
        <f>E7*G7</f>
        <v>3990000</v>
      </c>
      <c r="K7" s="53">
        <v>3490000</v>
      </c>
      <c r="M7" s="12"/>
      <c r="N7" s="194"/>
      <c r="O7" s="194"/>
      <c r="P7" s="194"/>
      <c r="Q7" s="194"/>
      <c r="R7" s="194"/>
      <c r="S7" s="194"/>
    </row>
    <row r="8" spans="2:19" ht="14.25" customHeight="1" x14ac:dyDescent="0.25">
      <c r="B8" s="54" t="s">
        <v>365</v>
      </c>
      <c r="C8" s="54"/>
      <c r="D8" s="54"/>
      <c r="E8" s="259" t="s">
        <v>51</v>
      </c>
      <c r="F8" s="259"/>
      <c r="G8" s="259" t="s">
        <v>51</v>
      </c>
      <c r="H8" s="259"/>
      <c r="I8" s="189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58">
        <v>5800</v>
      </c>
      <c r="F9" s="258"/>
      <c r="G9" s="259">
        <f>I5</f>
        <v>100</v>
      </c>
      <c r="H9" s="259"/>
      <c r="I9" s="187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58">
        <v>3400</v>
      </c>
      <c r="F10" s="258"/>
      <c r="G10" s="259">
        <f>+I5</f>
        <v>100</v>
      </c>
      <c r="H10" s="259"/>
      <c r="I10" s="109" t="s">
        <v>301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58">
        <v>5800</v>
      </c>
      <c r="F11" s="258"/>
      <c r="G11" s="259">
        <f>+I5</f>
        <v>100</v>
      </c>
      <c r="H11" s="259"/>
      <c r="I11" s="187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58">
        <v>43900</v>
      </c>
      <c r="F12" s="258"/>
      <c r="G12" s="259">
        <f>I5-G13</f>
        <v>100</v>
      </c>
      <c r="H12" s="259"/>
      <c r="I12" s="187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58">
        <v>22000</v>
      </c>
      <c r="F13" s="258"/>
      <c r="G13" s="259"/>
      <c r="H13" s="259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58"/>
      <c r="F14" s="258"/>
      <c r="G14" s="259"/>
      <c r="H14" s="259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268" t="s">
        <v>283</v>
      </c>
      <c r="C15" s="268"/>
      <c r="D15" s="268"/>
      <c r="E15" s="258"/>
      <c r="F15" s="258"/>
      <c r="G15" s="259"/>
      <c r="H15" s="259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293</v>
      </c>
      <c r="C16" s="41"/>
      <c r="D16" s="41"/>
      <c r="E16" s="267">
        <v>52400</v>
      </c>
      <c r="F16" s="267"/>
      <c r="G16" s="253">
        <f>ROUNDUP(((G12*1)/10),0)</f>
        <v>10</v>
      </c>
      <c r="H16" s="253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351</v>
      </c>
      <c r="C17" s="41"/>
      <c r="D17" s="41"/>
      <c r="E17" s="267">
        <v>9800</v>
      </c>
      <c r="F17" s="267"/>
      <c r="G17" s="253">
        <f>+I5</f>
        <v>100</v>
      </c>
      <c r="H17" s="253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271" t="s">
        <v>76</v>
      </c>
      <c r="C18" s="271"/>
      <c r="D18" s="271"/>
      <c r="E18" s="258">
        <v>11500</v>
      </c>
      <c r="F18" s="258"/>
      <c r="G18" s="259">
        <f>+I5</f>
        <v>100</v>
      </c>
      <c r="H18" s="259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59" t="s">
        <v>51</v>
      </c>
      <c r="F19" s="259"/>
      <c r="G19" s="259" t="s">
        <v>51</v>
      </c>
      <c r="H19" s="259"/>
      <c r="I19" s="189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58">
        <v>80000</v>
      </c>
      <c r="F20" s="258"/>
      <c r="G20" s="259">
        <f>IF(I5&lt;80,8,ROUND((I5*10%),0))</f>
        <v>10</v>
      </c>
      <c r="H20" s="259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270" t="s">
        <v>116</v>
      </c>
      <c r="C21" s="270"/>
      <c r="D21" s="270"/>
      <c r="E21" s="270"/>
      <c r="F21" s="270"/>
      <c r="G21" s="270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251" t="s">
        <v>3</v>
      </c>
      <c r="C23" s="251"/>
      <c r="D23" s="251"/>
      <c r="E23" s="251"/>
      <c r="F23" s="251"/>
      <c r="G23" s="251"/>
      <c r="H23" s="251"/>
      <c r="I23" s="251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0"/>
      <c r="C26" s="190"/>
      <c r="D26" s="190"/>
      <c r="E26" s="190"/>
      <c r="F26" s="190"/>
      <c r="G26" s="190"/>
      <c r="H26" s="190"/>
      <c r="I26" s="47"/>
    </row>
    <row r="27" spans="1:19" x14ac:dyDescent="0.25">
      <c r="A27" s="19"/>
      <c r="B27" s="19"/>
      <c r="C27" s="249" t="s">
        <v>117</v>
      </c>
      <c r="D27" s="249"/>
      <c r="E27" s="193" t="s">
        <v>52</v>
      </c>
      <c r="F27" s="20"/>
      <c r="G27" s="20"/>
      <c r="H27" s="193" t="s">
        <v>0</v>
      </c>
      <c r="I27" s="193" t="s">
        <v>4</v>
      </c>
    </row>
    <row r="28" spans="1:19" ht="15" customHeight="1" x14ac:dyDescent="0.25">
      <c r="B28" s="54" t="s">
        <v>352</v>
      </c>
      <c r="C28" s="54"/>
      <c r="D28" s="54"/>
      <c r="E28" s="258">
        <v>980000</v>
      </c>
      <c r="F28" s="258"/>
      <c r="G28" s="259">
        <v>1</v>
      </c>
      <c r="H28" s="259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58">
        <v>1680000</v>
      </c>
      <c r="F29" s="258"/>
      <c r="G29" s="259">
        <v>1</v>
      </c>
      <c r="H29" s="259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58">
        <v>200000</v>
      </c>
      <c r="F30" s="258">
        <v>160000</v>
      </c>
      <c r="G30" s="189">
        <v>3</v>
      </c>
      <c r="H30" s="189">
        <v>3</v>
      </c>
      <c r="I30" s="53">
        <f>E30*G30</f>
        <v>600000</v>
      </c>
      <c r="K30" s="195">
        <v>2.5</v>
      </c>
    </row>
    <row r="31" spans="1:19" ht="15.75" customHeight="1" x14ac:dyDescent="0.25">
      <c r="A31" s="21"/>
      <c r="B31" s="59" t="s">
        <v>188</v>
      </c>
      <c r="C31" s="59"/>
      <c r="E31" s="267">
        <v>500000</v>
      </c>
      <c r="F31" s="267"/>
      <c r="G31" s="288"/>
      <c r="H31" s="288"/>
      <c r="I31" s="53"/>
    </row>
    <row r="32" spans="1:19" ht="15.75" customHeight="1" x14ac:dyDescent="0.25">
      <c r="A32" s="21"/>
      <c r="B32" s="59" t="s">
        <v>265</v>
      </c>
      <c r="C32" s="59"/>
      <c r="E32" s="267">
        <v>7500</v>
      </c>
      <c r="F32" s="267"/>
      <c r="G32" s="189"/>
      <c r="H32" s="189"/>
      <c r="I32" s="53"/>
    </row>
    <row r="33" spans="1:10" ht="15.75" customHeight="1" x14ac:dyDescent="0.25">
      <c r="A33" s="21"/>
      <c r="B33" s="59" t="s">
        <v>266</v>
      </c>
      <c r="C33" s="59"/>
      <c r="E33" s="267">
        <v>9000</v>
      </c>
      <c r="F33" s="267"/>
      <c r="G33" s="189"/>
      <c r="H33" s="189"/>
      <c r="I33" s="53"/>
    </row>
    <row r="34" spans="1:10" ht="15.75" customHeight="1" x14ac:dyDescent="0.25">
      <c r="A34" s="21"/>
      <c r="B34" s="59" t="s">
        <v>268</v>
      </c>
      <c r="C34" s="59"/>
      <c r="E34" s="267">
        <v>65000</v>
      </c>
      <c r="F34" s="267"/>
      <c r="G34" s="189"/>
      <c r="H34" s="189"/>
      <c r="I34" s="53"/>
    </row>
    <row r="35" spans="1:10" ht="15.75" customHeight="1" x14ac:dyDescent="0.25">
      <c r="A35" s="21"/>
      <c r="B35" s="59" t="s">
        <v>279</v>
      </c>
      <c r="C35" s="59"/>
      <c r="E35" s="267">
        <v>220000</v>
      </c>
      <c r="F35" s="267"/>
      <c r="G35" s="189"/>
      <c r="H35" s="189"/>
      <c r="I35" s="53"/>
    </row>
    <row r="36" spans="1:10" ht="15.75" customHeight="1" x14ac:dyDescent="0.25">
      <c r="A36" s="21"/>
      <c r="B36" s="59" t="s">
        <v>280</v>
      </c>
      <c r="C36" s="59"/>
      <c r="E36" s="267">
        <v>140000</v>
      </c>
      <c r="F36" s="267"/>
      <c r="G36" s="189"/>
      <c r="H36" s="189"/>
      <c r="I36" s="53"/>
    </row>
    <row r="37" spans="1:10" ht="48" customHeight="1" x14ac:dyDescent="0.25">
      <c r="A37" s="21"/>
      <c r="B37" s="285" t="s">
        <v>289</v>
      </c>
      <c r="C37" s="285"/>
      <c r="D37" s="285"/>
      <c r="E37" s="267">
        <v>2700000</v>
      </c>
      <c r="F37" s="267"/>
      <c r="G37" s="189"/>
      <c r="H37" s="189"/>
      <c r="I37" s="53"/>
    </row>
    <row r="38" spans="1:10" ht="43.5" customHeight="1" x14ac:dyDescent="0.25">
      <c r="A38" s="21"/>
      <c r="B38" s="285" t="s">
        <v>290</v>
      </c>
      <c r="C38" s="285"/>
      <c r="D38" s="285"/>
      <c r="E38" s="267">
        <v>2200000</v>
      </c>
      <c r="F38" s="267"/>
      <c r="G38" s="189"/>
      <c r="H38" s="189"/>
      <c r="I38" s="53"/>
    </row>
    <row r="39" spans="1:10" ht="43.5" customHeight="1" x14ac:dyDescent="0.25">
      <c r="A39" s="21"/>
      <c r="B39" s="285" t="s">
        <v>291</v>
      </c>
      <c r="C39" s="285"/>
      <c r="D39" s="285"/>
      <c r="E39" s="267">
        <v>1600000</v>
      </c>
      <c r="F39" s="267"/>
      <c r="G39" s="189"/>
      <c r="H39" s="189"/>
      <c r="I39" s="53"/>
    </row>
    <row r="40" spans="1:10" ht="15.75" thickBot="1" x14ac:dyDescent="0.3">
      <c r="A40" s="21"/>
      <c r="B40" s="270" t="s">
        <v>72</v>
      </c>
      <c r="C40" s="270"/>
      <c r="D40" s="270"/>
      <c r="E40" s="270"/>
      <c r="F40" s="270"/>
      <c r="G40" s="270"/>
      <c r="H40" s="61"/>
      <c r="I40" s="62">
        <f>+SUM(I28:I37)</f>
        <v>3260000</v>
      </c>
    </row>
    <row r="41" spans="1:10" ht="16.5" thickTop="1" thickBot="1" x14ac:dyDescent="0.3">
      <c r="A41" s="21"/>
      <c r="B41" s="270" t="s">
        <v>126</v>
      </c>
      <c r="C41" s="270"/>
      <c r="D41" s="270"/>
      <c r="E41" s="270"/>
      <c r="F41" s="270"/>
      <c r="G41" s="270"/>
      <c r="H41" s="61"/>
      <c r="I41" s="62">
        <f>+I40+I21</f>
        <v>16254000</v>
      </c>
    </row>
    <row r="42" spans="1:10" ht="15.75" thickTop="1" x14ac:dyDescent="0.25">
      <c r="A42" s="21"/>
      <c r="B42" s="192"/>
      <c r="C42" s="192"/>
      <c r="D42" s="192"/>
      <c r="E42" s="192"/>
      <c r="F42" s="192"/>
      <c r="G42" s="192"/>
      <c r="H42" s="61"/>
      <c r="I42" s="142"/>
    </row>
    <row r="43" spans="1:10" ht="15.75" x14ac:dyDescent="0.25">
      <c r="A43" s="21"/>
      <c r="B43" s="155" t="s">
        <v>353</v>
      </c>
      <c r="C43" s="155"/>
      <c r="D43" s="155"/>
      <c r="E43" s="187"/>
      <c r="F43" s="187"/>
      <c r="G43" s="189"/>
      <c r="H43" s="189"/>
      <c r="I43" s="53"/>
    </row>
    <row r="44" spans="1:10" x14ac:dyDescent="0.25">
      <c r="A44" s="21"/>
      <c r="B44" s="106" t="s">
        <v>184</v>
      </c>
      <c r="C44" s="106"/>
      <c r="D44" s="106"/>
      <c r="E44" s="286"/>
      <c r="F44" s="286"/>
      <c r="G44" s="286">
        <v>0.4</v>
      </c>
      <c r="H44" s="286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286"/>
      <c r="F45" s="286"/>
      <c r="G45" s="286">
        <v>1</v>
      </c>
      <c r="H45" s="286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287"/>
      <c r="F46" s="287"/>
      <c r="G46" s="286">
        <v>0.6</v>
      </c>
      <c r="H46" s="286"/>
      <c r="I46" s="53">
        <f>+G46*I29</f>
        <v>1008000</v>
      </c>
    </row>
    <row r="47" spans="1:10" ht="15.75" thickBot="1" x14ac:dyDescent="0.3">
      <c r="A47" s="21"/>
      <c r="B47" s="270" t="s">
        <v>182</v>
      </c>
      <c r="C47" s="270"/>
      <c r="D47" s="270"/>
      <c r="E47" s="270"/>
      <c r="F47" s="270"/>
      <c r="G47" s="270"/>
      <c r="H47" s="61"/>
      <c r="I47" s="62">
        <f>+SUM(I44:I46)</f>
        <v>3184000</v>
      </c>
    </row>
    <row r="48" spans="1:10" ht="16.5" thickTop="1" thickBot="1" x14ac:dyDescent="0.3">
      <c r="A48" s="21"/>
      <c r="B48" s="270" t="s">
        <v>183</v>
      </c>
      <c r="C48" s="270"/>
      <c r="D48" s="270"/>
      <c r="E48" s="270"/>
      <c r="F48" s="270"/>
      <c r="G48" s="270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270" t="s">
        <v>354</v>
      </c>
      <c r="C49" s="270"/>
      <c r="D49" s="270"/>
      <c r="E49" s="270"/>
      <c r="F49" s="270"/>
      <c r="G49" s="270"/>
      <c r="H49" s="61"/>
      <c r="I49" s="62">
        <f>+I48*0.16</f>
        <v>2091200</v>
      </c>
    </row>
    <row r="50" spans="1:9" ht="16.5" thickTop="1" thickBot="1" x14ac:dyDescent="0.3">
      <c r="A50" s="21"/>
      <c r="B50" s="270" t="s">
        <v>126</v>
      </c>
      <c r="C50" s="270"/>
      <c r="D50" s="270"/>
      <c r="E50" s="270"/>
      <c r="F50" s="270"/>
      <c r="G50" s="270"/>
      <c r="H50" s="61"/>
      <c r="I50" s="62">
        <f>+I48+I49</f>
        <v>15161200</v>
      </c>
    </row>
    <row r="51" spans="1:9" ht="15.75" thickTop="1" x14ac:dyDescent="0.25">
      <c r="A51" s="21"/>
      <c r="B51" s="254" t="str">
        <f>IF($A51&gt;0,VLOOKUP($A51,[2]ADICIONALES!$A$1:$C$200,2,FALSE),"")</f>
        <v/>
      </c>
      <c r="C51" s="254"/>
      <c r="D51" s="254"/>
      <c r="E51" s="255" t="str">
        <f>IF($A51&gt;0,VLOOKUP($A51,[2]ADICIONALES!$A$1:$C$200,3,FALSE),"")</f>
        <v/>
      </c>
      <c r="F51" s="255"/>
      <c r="G51" s="32"/>
      <c r="H51" s="188"/>
      <c r="I51" s="22" t="str">
        <f t="shared" ref="I51:I72" si="0">IF($H51&gt;0,E51*H51,"")</f>
        <v/>
      </c>
    </row>
    <row r="52" spans="1:9" x14ac:dyDescent="0.25">
      <c r="A52" s="21"/>
      <c r="B52" s="254" t="str">
        <f>IF($A52&gt;0,VLOOKUP($A52,[2]ADICIONALES!$A$1:$C$200,2,FALSE),"")</f>
        <v/>
      </c>
      <c r="C52" s="254"/>
      <c r="D52" s="254"/>
      <c r="E52" s="255" t="str">
        <f>IF($A52&gt;0,VLOOKUP($A52,[2]ADICIONALES!$A$1:$C$200,3,FALSE),"")</f>
        <v/>
      </c>
      <c r="F52" s="255"/>
      <c r="G52" s="32"/>
      <c r="H52" s="188"/>
      <c r="I52" s="22">
        <f>+I7+I9+I11+I12+I16+I17+I18+I20+I28+I29+I30-I44-I45-I46</f>
        <v>13070000</v>
      </c>
    </row>
    <row r="53" spans="1:9" x14ac:dyDescent="0.25">
      <c r="A53" s="21"/>
      <c r="B53" s="254" t="str">
        <f>IF($A53&gt;0,VLOOKUP($A53,[2]ADICIONALES!$A$1:$C$200,2,FALSE),"")</f>
        <v/>
      </c>
      <c r="C53" s="254"/>
      <c r="D53" s="254"/>
      <c r="E53" s="255" t="str">
        <f>IF($A53&gt;0,VLOOKUP($A53,[2]ADICIONALES!$A$1:$C$200,3,FALSE),"")</f>
        <v/>
      </c>
      <c r="F53" s="255"/>
      <c r="G53" s="32"/>
      <c r="H53" s="188"/>
      <c r="I53" s="22" t="str">
        <f t="shared" si="0"/>
        <v/>
      </c>
    </row>
    <row r="54" spans="1:9" x14ac:dyDescent="0.25">
      <c r="A54" s="21"/>
      <c r="B54" s="254" t="str">
        <f>IF($A54&gt;0,VLOOKUP($A54,[2]ADICIONALES!$A$1:$C$200,2,FALSE),"")</f>
        <v/>
      </c>
      <c r="C54" s="254"/>
      <c r="D54" s="254"/>
      <c r="E54" s="255" t="str">
        <f>IF($A54&gt;0,VLOOKUP($A54,[2]ADICIONALES!$A$1:$C$200,3,FALSE),"")</f>
        <v/>
      </c>
      <c r="F54" s="255"/>
      <c r="G54" s="32"/>
      <c r="H54" s="188"/>
      <c r="I54" s="22" t="str">
        <f t="shared" si="0"/>
        <v/>
      </c>
    </row>
    <row r="55" spans="1:9" x14ac:dyDescent="0.25">
      <c r="A55" s="21"/>
      <c r="B55" s="254" t="str">
        <f>IF($A55&gt;0,VLOOKUP($A55,[2]ADICIONALES!$A$1:$C$200,2,FALSE),"")</f>
        <v/>
      </c>
      <c r="C55" s="254"/>
      <c r="D55" s="254"/>
      <c r="E55" s="255" t="str">
        <f>IF($A55&gt;0,VLOOKUP($A55,[2]ADICIONALES!$A$1:$C$200,3,FALSE),"")</f>
        <v/>
      </c>
      <c r="F55" s="255"/>
      <c r="G55" s="32"/>
      <c r="H55" s="188"/>
      <c r="I55" s="22" t="str">
        <f t="shared" si="0"/>
        <v/>
      </c>
    </row>
    <row r="56" spans="1:9" x14ac:dyDescent="0.25">
      <c r="A56" s="21"/>
      <c r="B56" s="254" t="str">
        <f>IF($A56&gt;0,VLOOKUP($A56,[2]ADICIONALES!$A$1:$C$200,2,FALSE),"")</f>
        <v/>
      </c>
      <c r="C56" s="254"/>
      <c r="D56" s="254"/>
      <c r="E56" s="255" t="str">
        <f>IF($A56&gt;0,VLOOKUP($A56,[2]ADICIONALES!$A$1:$C$200,3,FALSE),"")</f>
        <v/>
      </c>
      <c r="F56" s="255"/>
      <c r="G56" s="32"/>
      <c r="H56" s="188"/>
      <c r="I56" s="22">
        <f>+I48*0.16</f>
        <v>2091200</v>
      </c>
    </row>
    <row r="57" spans="1:9" x14ac:dyDescent="0.25">
      <c r="A57" s="21"/>
      <c r="B57" s="254" t="str">
        <f>IF($A57&gt;0,VLOOKUP($A57,[2]ADICIONALES!$A$1:$C$200,2,FALSE),"")</f>
        <v/>
      </c>
      <c r="C57" s="254"/>
      <c r="D57" s="254"/>
      <c r="E57" s="255" t="str">
        <f>IF($A57&gt;0,VLOOKUP($A57,[2]ADICIONALES!$A$1:$C$200,3,FALSE),"")</f>
        <v/>
      </c>
      <c r="F57" s="255"/>
      <c r="G57" s="32"/>
      <c r="H57" s="188"/>
      <c r="I57" s="22">
        <f>+I48+I56</f>
        <v>15161200</v>
      </c>
    </row>
    <row r="58" spans="1:9" x14ac:dyDescent="0.25">
      <c r="A58" s="21"/>
      <c r="B58" s="254" t="str">
        <f>IF($A58&gt;0,VLOOKUP($A58,[2]ADICIONALES!$A$1:$C$200,2,FALSE),"")</f>
        <v/>
      </c>
      <c r="C58" s="254"/>
      <c r="D58" s="254"/>
      <c r="E58" s="255" t="str">
        <f>IF($A58&gt;0,VLOOKUP($A58,[2]ADICIONALES!$A$1:$C$200,3,FALSE),"")</f>
        <v/>
      </c>
      <c r="F58" s="255"/>
      <c r="G58" s="32"/>
      <c r="H58" s="188"/>
      <c r="I58" s="22" t="str">
        <f t="shared" si="0"/>
        <v/>
      </c>
    </row>
    <row r="59" spans="1:9" x14ac:dyDescent="0.25">
      <c r="A59" s="21"/>
      <c r="B59" s="254" t="str">
        <f>IF($A59&gt;0,VLOOKUP($A59,[2]ADICIONALES!$A$1:$C$200,2,FALSE),"")</f>
        <v/>
      </c>
      <c r="C59" s="254"/>
      <c r="D59" s="254"/>
      <c r="E59" s="255" t="str">
        <f>IF($A59&gt;0,VLOOKUP($A59,[2]ADICIONALES!$A$1:$C$200,3,FALSE),"")</f>
        <v/>
      </c>
      <c r="F59" s="255"/>
      <c r="G59" s="32"/>
      <c r="H59" s="188"/>
      <c r="I59" s="22" t="str">
        <f t="shared" si="0"/>
        <v/>
      </c>
    </row>
    <row r="60" spans="1:9" x14ac:dyDescent="0.25">
      <c r="A60" s="21"/>
      <c r="B60" s="254" t="str">
        <f>IF($A60&gt;0,VLOOKUP($A60,[2]ADICIONALES!$A$1:$C$200,2,FALSE),"")</f>
        <v/>
      </c>
      <c r="C60" s="254"/>
      <c r="D60" s="254"/>
      <c r="E60" s="255" t="str">
        <f>IF($A60&gt;0,VLOOKUP($A60,[2]ADICIONALES!$A$1:$C$200,3,FALSE),"")</f>
        <v/>
      </c>
      <c r="F60" s="255"/>
      <c r="G60" s="32"/>
      <c r="H60" s="188"/>
      <c r="I60" s="22" t="str">
        <f t="shared" si="0"/>
        <v/>
      </c>
    </row>
    <row r="61" spans="1:9" x14ac:dyDescent="0.25">
      <c r="A61" s="21"/>
      <c r="B61" s="254" t="str">
        <f>IF($A61&gt;0,VLOOKUP($A61,[2]ADICIONALES!$A$1:$C$200,2,FALSE),"")</f>
        <v/>
      </c>
      <c r="C61" s="254"/>
      <c r="D61" s="254"/>
      <c r="E61" s="255" t="str">
        <f>IF($A61&gt;0,VLOOKUP($A61,[2]ADICIONALES!$A$1:$C$200,3,FALSE),"")</f>
        <v/>
      </c>
      <c r="F61" s="255"/>
      <c r="G61" s="32"/>
      <c r="H61" s="188"/>
      <c r="I61" s="22" t="str">
        <f t="shared" si="0"/>
        <v/>
      </c>
    </row>
    <row r="62" spans="1:9" x14ac:dyDescent="0.25">
      <c r="A62" s="21"/>
      <c r="B62" s="254" t="str">
        <f>IF($A62&gt;0,VLOOKUP($A62,[2]ADICIONALES!$A$1:$C$200,2,FALSE),"")</f>
        <v/>
      </c>
      <c r="C62" s="254"/>
      <c r="D62" s="254"/>
      <c r="E62" s="255" t="str">
        <f>IF($A62&gt;0,VLOOKUP($A62,[2]ADICIONALES!$A$1:$C$200,3,FALSE),"")</f>
        <v/>
      </c>
      <c r="F62" s="255"/>
      <c r="G62" s="32"/>
      <c r="H62" s="188"/>
      <c r="I62" s="22" t="str">
        <f t="shared" si="0"/>
        <v/>
      </c>
    </row>
    <row r="63" spans="1:9" x14ac:dyDescent="0.25">
      <c r="A63" s="21"/>
      <c r="B63" s="254" t="str">
        <f>IF($A63&gt;0,VLOOKUP($A63,[2]ADICIONALES!$A$1:$C$200,2,FALSE),"")</f>
        <v/>
      </c>
      <c r="C63" s="254"/>
      <c r="D63" s="254"/>
      <c r="E63" s="255" t="str">
        <f>IF($A63&gt;0,VLOOKUP($A63,[2]ADICIONALES!$A$1:$C$200,3,FALSE),"")</f>
        <v/>
      </c>
      <c r="F63" s="255"/>
      <c r="G63" s="32"/>
      <c r="H63" s="188"/>
      <c r="I63" s="22" t="str">
        <f t="shared" si="0"/>
        <v/>
      </c>
    </row>
    <row r="64" spans="1:9" x14ac:dyDescent="0.25">
      <c r="A64" s="21"/>
      <c r="B64" s="254" t="str">
        <f>IF($A64&gt;0,VLOOKUP($A64,[2]ADICIONALES!$A$1:$C$200,2,FALSE),"")</f>
        <v/>
      </c>
      <c r="C64" s="254"/>
      <c r="D64" s="254"/>
      <c r="E64" s="255" t="str">
        <f>IF($A64&gt;0,VLOOKUP($A64,[2]ADICIONALES!$A$1:$C$200,3,FALSE),"")</f>
        <v/>
      </c>
      <c r="F64" s="255"/>
      <c r="G64" s="32"/>
      <c r="H64" s="188"/>
      <c r="I64" s="22" t="str">
        <f t="shared" si="0"/>
        <v/>
      </c>
    </row>
    <row r="65" spans="1:19" x14ac:dyDescent="0.25">
      <c r="A65" s="21"/>
      <c r="B65" s="254" t="str">
        <f>IF($A65&gt;0,VLOOKUP($A65,[2]ADICIONALES!$A$1:$C$200,2,FALSE),"")</f>
        <v/>
      </c>
      <c r="C65" s="254"/>
      <c r="D65" s="254"/>
      <c r="E65" s="255" t="str">
        <f>IF($A65&gt;0,VLOOKUP($A65,[2]ADICIONALES!$A$1:$C$200,3,FALSE),"")</f>
        <v/>
      </c>
      <c r="F65" s="255"/>
      <c r="G65" s="32"/>
      <c r="H65" s="188"/>
      <c r="I65" s="22" t="str">
        <f t="shared" si="0"/>
        <v/>
      </c>
    </row>
    <row r="66" spans="1:19" x14ac:dyDescent="0.25">
      <c r="A66" s="21"/>
      <c r="B66" s="254" t="str">
        <f>IF($A66&gt;0,VLOOKUP($A66,[2]ADICIONALES!$A$1:$C$200,2,FALSE),"")</f>
        <v/>
      </c>
      <c r="C66" s="254"/>
      <c r="D66" s="254"/>
      <c r="E66" s="255" t="str">
        <f>IF($A66&gt;0,VLOOKUP($A66,[2]ADICIONALES!$A$1:$C$200,3,FALSE),"")</f>
        <v/>
      </c>
      <c r="F66" s="255"/>
      <c r="G66" s="32"/>
      <c r="H66" s="188"/>
      <c r="I66" s="22" t="str">
        <f t="shared" si="0"/>
        <v/>
      </c>
    </row>
    <row r="67" spans="1:19" x14ac:dyDescent="0.25">
      <c r="A67" s="21"/>
      <c r="B67" s="254" t="str">
        <f>IF($A67&gt;0,VLOOKUP($A67,[2]ADICIONALES!$A$1:$C$200,2,FALSE),"")</f>
        <v/>
      </c>
      <c r="C67" s="254"/>
      <c r="D67" s="254"/>
      <c r="E67" s="255" t="str">
        <f>IF($A67&gt;0,VLOOKUP($A67,[2]ADICIONALES!$A$1:$C$200,3,FALSE),"")</f>
        <v/>
      </c>
      <c r="F67" s="255"/>
      <c r="G67" s="32"/>
      <c r="H67" s="188"/>
      <c r="I67" s="22" t="str">
        <f t="shared" si="0"/>
        <v/>
      </c>
    </row>
    <row r="68" spans="1:19" x14ac:dyDescent="0.25">
      <c r="A68" s="21"/>
      <c r="B68" s="254" t="str">
        <f>IF($A68&gt;0,VLOOKUP($A68,[2]ADICIONALES!$A$1:$C$200,2,FALSE),"")</f>
        <v/>
      </c>
      <c r="C68" s="254"/>
      <c r="D68" s="254"/>
      <c r="E68" s="255" t="str">
        <f>IF($A68&gt;0,VLOOKUP($A68,[2]ADICIONALES!$A$1:$C$200,3,FALSE),"")</f>
        <v/>
      </c>
      <c r="F68" s="255"/>
      <c r="G68" s="32"/>
      <c r="H68" s="188"/>
      <c r="I68" s="22" t="str">
        <f t="shared" si="0"/>
        <v/>
      </c>
    </row>
    <row r="69" spans="1:19" x14ac:dyDescent="0.25">
      <c r="A69" s="21"/>
      <c r="B69" s="254" t="str">
        <f>IF($A69&gt;0,VLOOKUP($A69,[2]ADICIONALES!$A$1:$C$200,2,FALSE),"")</f>
        <v/>
      </c>
      <c r="C69" s="254"/>
      <c r="D69" s="254"/>
      <c r="E69" s="255" t="str">
        <f>IF($A69&gt;0,VLOOKUP($A69,[2]ADICIONALES!$A$1:$C$200,3,FALSE),"")</f>
        <v/>
      </c>
      <c r="F69" s="255"/>
      <c r="G69" s="32"/>
      <c r="H69" s="188"/>
      <c r="I69" s="22" t="str">
        <f t="shared" si="0"/>
        <v/>
      </c>
    </row>
    <row r="70" spans="1:19" x14ac:dyDescent="0.25">
      <c r="A70" s="21"/>
      <c r="B70" s="254" t="str">
        <f>IF($A70&gt;0,VLOOKUP($A70,[2]ADICIONALES!$A$1:$C$200,2,FALSE),"")</f>
        <v/>
      </c>
      <c r="C70" s="254"/>
      <c r="D70" s="254"/>
      <c r="E70" s="255" t="str">
        <f>IF($A70&gt;0,VLOOKUP($A70,[2]ADICIONALES!$A$1:$C$200,3,FALSE),"")</f>
        <v/>
      </c>
      <c r="F70" s="255"/>
      <c r="G70" s="32"/>
      <c r="H70" s="188"/>
      <c r="I70" s="22" t="str">
        <f t="shared" si="0"/>
        <v/>
      </c>
    </row>
    <row r="71" spans="1:19" x14ac:dyDescent="0.25">
      <c r="A71" s="21"/>
      <c r="B71" s="254" t="str">
        <f>IF($A71&gt;0,VLOOKUP($A71,[2]ADICIONALES!$A$1:$C$200,2,FALSE),"")</f>
        <v/>
      </c>
      <c r="C71" s="254"/>
      <c r="D71" s="254"/>
      <c r="E71" s="255" t="str">
        <f>IF($A71&gt;0,VLOOKUP($A71,[2]ADICIONALES!$A$1:$C$200,3,FALSE),"")</f>
        <v/>
      </c>
      <c r="F71" s="255"/>
      <c r="G71" s="32"/>
      <c r="H71" s="188"/>
      <c r="I71" s="22" t="str">
        <f t="shared" si="0"/>
        <v/>
      </c>
    </row>
    <row r="72" spans="1:19" x14ac:dyDescent="0.25">
      <c r="A72" s="21"/>
      <c r="B72" s="254" t="str">
        <f>IF($A72&gt;0,VLOOKUP($A72,[2]ADICIONALES!$A$1:$C$200,2,FALSE),"")</f>
        <v/>
      </c>
      <c r="C72" s="254"/>
      <c r="D72" s="254"/>
      <c r="E72" s="255" t="str">
        <f>IF($A72&gt;0,VLOOKUP($A72,[2]ADICIONALES!$A$1:$C$200,3,FALSE),"")</f>
        <v/>
      </c>
      <c r="F72" s="255"/>
      <c r="G72" s="32"/>
      <c r="H72" s="188"/>
      <c r="I72" s="22" t="str">
        <f t="shared" si="0"/>
        <v/>
      </c>
    </row>
    <row r="73" spans="1:19" s="25" customFormat="1" x14ac:dyDescent="0.25">
      <c r="A73" s="21"/>
      <c r="B73" s="254" t="str">
        <f>IF($A73&gt;0,VLOOKUP($A73,[2]ADICIONALES!$A$1:$C$200,2,FALSE),"")</f>
        <v/>
      </c>
      <c r="C73" s="254"/>
      <c r="D73" s="254"/>
      <c r="E73" s="256"/>
      <c r="F73" s="256"/>
      <c r="G73" s="23"/>
      <c r="H73" s="188"/>
      <c r="I73" s="24"/>
    </row>
    <row r="74" spans="1:19" x14ac:dyDescent="0.25">
      <c r="E74" s="257"/>
      <c r="F74" s="257"/>
      <c r="G74" s="32"/>
      <c r="H74" s="188"/>
    </row>
    <row r="75" spans="1:19" s="8" customFormat="1" x14ac:dyDescent="0.25">
      <c r="A75" s="6"/>
      <c r="B75" s="6"/>
      <c r="C75" s="6"/>
      <c r="D75" s="6"/>
      <c r="E75" s="257"/>
      <c r="F75" s="257"/>
      <c r="G75" s="32"/>
      <c r="H75" s="188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57"/>
      <c r="F76" s="257"/>
      <c r="G76" s="32"/>
      <c r="H76" s="188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57"/>
      <c r="F77" s="257"/>
      <c r="G77" s="32"/>
      <c r="H77" s="188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57"/>
      <c r="F78" s="257"/>
      <c r="G78" s="32"/>
      <c r="H78" s="188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57"/>
      <c r="F79" s="257"/>
      <c r="G79" s="32"/>
      <c r="H79" s="188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57"/>
      <c r="F80" s="257"/>
      <c r="G80" s="32"/>
      <c r="H80" s="188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57"/>
      <c r="F81" s="257"/>
      <c r="G81" s="32"/>
      <c r="H81" s="188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57"/>
      <c r="F82" s="257"/>
      <c r="G82" s="32"/>
      <c r="H82" s="188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57"/>
      <c r="F83" s="257"/>
      <c r="G83" s="32"/>
      <c r="H83" s="188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57"/>
      <c r="F84" s="257"/>
      <c r="G84" s="32"/>
      <c r="H84" s="188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57"/>
      <c r="F85" s="257"/>
      <c r="G85" s="32"/>
      <c r="H85" s="188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57"/>
      <c r="F86" s="257"/>
      <c r="G86" s="32"/>
      <c r="H86" s="188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57"/>
      <c r="F87" s="257"/>
      <c r="G87" s="32"/>
      <c r="H87" s="188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57"/>
      <c r="F88" s="257"/>
      <c r="G88" s="32"/>
      <c r="H88" s="188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57"/>
      <c r="F89" s="257"/>
      <c r="G89" s="32"/>
      <c r="H89" s="188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57"/>
      <c r="F90" s="257"/>
      <c r="G90" s="32"/>
      <c r="H90" s="188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57"/>
      <c r="F91" s="257"/>
      <c r="G91" s="32"/>
      <c r="H91" s="188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57"/>
      <c r="F92" s="257"/>
      <c r="G92" s="32"/>
      <c r="H92" s="188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57"/>
      <c r="F93" s="257"/>
      <c r="G93" s="32"/>
      <c r="H93" s="188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57"/>
      <c r="F94" s="257"/>
      <c r="G94" s="32"/>
      <c r="H94" s="188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57"/>
      <c r="F95" s="257"/>
      <c r="G95" s="32"/>
      <c r="H95" s="188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57"/>
      <c r="F96" s="257"/>
      <c r="G96" s="32"/>
      <c r="H96" s="188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57"/>
      <c r="F97" s="257"/>
      <c r="G97" s="32"/>
      <c r="H97" s="188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57"/>
      <c r="F98" s="257"/>
      <c r="G98" s="32"/>
      <c r="H98" s="188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57"/>
      <c r="F99" s="257"/>
      <c r="G99" s="32"/>
      <c r="H99" s="188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57"/>
      <c r="F100" s="257"/>
      <c r="G100" s="32"/>
      <c r="H100" s="188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57"/>
      <c r="F101" s="257"/>
      <c r="G101" s="32"/>
      <c r="H101" s="188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57"/>
      <c r="F102" s="257"/>
      <c r="G102" s="32"/>
      <c r="H102" s="188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57"/>
      <c r="F103" s="257"/>
      <c r="G103" s="32"/>
      <c r="H103" s="188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57"/>
      <c r="F104" s="257"/>
      <c r="G104" s="32"/>
      <c r="H104" s="188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57"/>
      <c r="F105" s="257"/>
      <c r="G105" s="32"/>
      <c r="H105" s="188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57"/>
      <c r="F106" s="257"/>
      <c r="G106" s="32"/>
      <c r="H106" s="188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57"/>
      <c r="F107" s="257"/>
      <c r="G107" s="32"/>
      <c r="H107" s="188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57"/>
      <c r="F108" s="257"/>
      <c r="G108" s="32"/>
      <c r="H108" s="188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57"/>
      <c r="F109" s="257"/>
      <c r="G109" s="32"/>
      <c r="H109" s="188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57"/>
      <c r="F110" s="257"/>
      <c r="G110" s="32"/>
      <c r="H110" s="188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57"/>
      <c r="F111" s="257"/>
      <c r="G111" s="32"/>
      <c r="H111" s="188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57"/>
      <c r="F112" s="257"/>
      <c r="G112" s="32"/>
      <c r="H112" s="188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57"/>
      <c r="F113" s="257"/>
      <c r="G113" s="32"/>
      <c r="H113" s="188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57"/>
      <c r="F114" s="257"/>
      <c r="G114" s="32"/>
      <c r="H114" s="188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57"/>
      <c r="F115" s="257"/>
      <c r="G115" s="32"/>
      <c r="H115" s="188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57"/>
      <c r="F116" s="257"/>
      <c r="G116" s="32"/>
      <c r="H116" s="188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57"/>
      <c r="F117" s="257"/>
      <c r="G117" s="32"/>
      <c r="H117" s="188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57"/>
      <c r="F118" s="257"/>
      <c r="G118" s="32"/>
      <c r="H118" s="188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57"/>
      <c r="F119" s="257"/>
      <c r="G119" s="32"/>
      <c r="H119" s="188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57"/>
      <c r="F120" s="257"/>
      <c r="G120" s="32"/>
      <c r="H120" s="188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57"/>
      <c r="F121" s="257"/>
      <c r="G121" s="32"/>
      <c r="H121" s="188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57"/>
      <c r="F122" s="257"/>
      <c r="G122" s="32"/>
      <c r="H122" s="188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57"/>
      <c r="F123" s="257"/>
      <c r="G123" s="32"/>
      <c r="H123" s="188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57"/>
      <c r="F124" s="257"/>
      <c r="G124" s="32"/>
      <c r="H124" s="188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57"/>
      <c r="F125" s="257"/>
      <c r="G125" s="32"/>
      <c r="H125" s="188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57"/>
      <c r="F126" s="257"/>
      <c r="G126" s="32"/>
      <c r="H126" s="188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57"/>
      <c r="F127" s="257"/>
      <c r="G127" s="32"/>
      <c r="H127" s="188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57"/>
      <c r="F128" s="257"/>
      <c r="G128" s="32"/>
      <c r="H128" s="188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57"/>
      <c r="F129" s="257"/>
      <c r="G129" s="32"/>
      <c r="H129" s="188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57"/>
      <c r="F130" s="257"/>
      <c r="G130" s="32"/>
      <c r="H130" s="188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57"/>
      <c r="F131" s="257"/>
      <c r="G131" s="32"/>
      <c r="H131" s="188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57"/>
      <c r="F132" s="257"/>
      <c r="G132" s="32"/>
      <c r="H132" s="188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57"/>
      <c r="F133" s="257"/>
      <c r="G133" s="32"/>
      <c r="H133" s="188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57"/>
      <c r="F134" s="257"/>
      <c r="G134" s="32"/>
      <c r="H134" s="188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57"/>
      <c r="F135" s="257"/>
      <c r="G135" s="32"/>
      <c r="H135" s="188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57"/>
      <c r="F136" s="257"/>
      <c r="G136" s="32"/>
      <c r="H136" s="188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57"/>
      <c r="F137" s="257"/>
      <c r="G137" s="32"/>
      <c r="H137" s="188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57"/>
      <c r="F138" s="257"/>
      <c r="G138" s="32"/>
      <c r="H138" s="188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57"/>
      <c r="F139" s="257"/>
      <c r="G139" s="32"/>
      <c r="H139" s="188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57"/>
      <c r="F140" s="257"/>
      <c r="G140" s="32"/>
      <c r="H140" s="188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57"/>
      <c r="F141" s="257"/>
      <c r="G141" s="32"/>
      <c r="H141" s="188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57"/>
      <c r="F142" s="257"/>
      <c r="G142" s="32"/>
      <c r="H142" s="188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57"/>
      <c r="F143" s="257"/>
      <c r="G143" s="32"/>
      <c r="H143" s="188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57"/>
      <c r="F144" s="257"/>
      <c r="G144" s="32"/>
      <c r="H144" s="188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57"/>
      <c r="F145" s="257"/>
      <c r="G145" s="32"/>
      <c r="H145" s="188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57"/>
      <c r="F146" s="257"/>
      <c r="G146" s="32"/>
      <c r="H146" s="188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57"/>
      <c r="F147" s="257"/>
      <c r="G147" s="32"/>
      <c r="H147" s="188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57"/>
      <c r="F148" s="257"/>
      <c r="G148" s="32"/>
      <c r="H148" s="188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57"/>
      <c r="F149" s="257"/>
      <c r="G149" s="32"/>
      <c r="H149" s="188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57"/>
      <c r="F150" s="257"/>
      <c r="G150" s="32"/>
      <c r="H150" s="188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57"/>
      <c r="F151" s="257"/>
      <c r="G151" s="32"/>
      <c r="H151" s="188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57"/>
      <c r="F152" s="257"/>
      <c r="G152" s="32"/>
      <c r="H152" s="188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57"/>
      <c r="F153" s="257"/>
      <c r="G153" s="32"/>
      <c r="H153" s="188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57"/>
      <c r="F154" s="257"/>
      <c r="G154" s="32"/>
      <c r="H154" s="188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57"/>
      <c r="F155" s="257"/>
      <c r="G155" s="32"/>
      <c r="H155" s="188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57"/>
      <c r="F156" s="257"/>
      <c r="G156" s="32"/>
      <c r="H156" s="188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57"/>
      <c r="F157" s="257"/>
      <c r="G157" s="32"/>
      <c r="H157" s="188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57"/>
      <c r="F158" s="257"/>
      <c r="G158" s="32"/>
      <c r="H158" s="188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57"/>
      <c r="F159" s="257"/>
      <c r="G159" s="32"/>
      <c r="H159" s="188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57"/>
      <c r="F160" s="257"/>
      <c r="G160" s="32"/>
      <c r="H160" s="188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57"/>
      <c r="F161" s="257"/>
      <c r="G161" s="32"/>
      <c r="H161" s="188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57"/>
      <c r="F162" s="257"/>
      <c r="G162" s="32"/>
      <c r="H162" s="188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57"/>
      <c r="F163" s="257"/>
      <c r="G163" s="32"/>
      <c r="H163" s="188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57"/>
      <c r="F164" s="257"/>
      <c r="G164" s="32"/>
      <c r="H164" s="188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57"/>
      <c r="F165" s="257"/>
      <c r="G165" s="32"/>
      <c r="H165" s="188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57"/>
      <c r="F166" s="257"/>
      <c r="G166" s="32"/>
      <c r="H166" s="188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57"/>
      <c r="F167" s="257"/>
      <c r="G167" s="32"/>
      <c r="H167" s="188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57"/>
      <c r="F168" s="257"/>
      <c r="G168" s="32"/>
      <c r="H168" s="188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57"/>
      <c r="F169" s="257"/>
      <c r="G169" s="32"/>
      <c r="H169" s="188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57"/>
      <c r="F170" s="257"/>
      <c r="G170" s="32"/>
      <c r="H170" s="188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57"/>
      <c r="F171" s="257"/>
      <c r="G171" s="32"/>
      <c r="H171" s="188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57"/>
      <c r="F172" s="257"/>
      <c r="G172" s="32"/>
      <c r="H172" s="188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57"/>
      <c r="F173" s="257"/>
      <c r="G173" s="32"/>
      <c r="H173" s="188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57"/>
      <c r="F174" s="257"/>
      <c r="G174" s="32"/>
      <c r="H174" s="188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57"/>
      <c r="F175" s="257"/>
      <c r="G175" s="32"/>
      <c r="H175" s="188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57"/>
      <c r="F176" s="257"/>
      <c r="G176" s="32"/>
      <c r="H176" s="188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57"/>
      <c r="F177" s="257"/>
      <c r="G177" s="32"/>
      <c r="H177" s="188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57"/>
      <c r="F178" s="257"/>
      <c r="G178" s="32"/>
      <c r="H178" s="188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57"/>
      <c r="F179" s="257"/>
      <c r="G179" s="32"/>
      <c r="H179" s="188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57"/>
      <c r="F180" s="257"/>
      <c r="G180" s="32"/>
      <c r="H180" s="188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57"/>
      <c r="F181" s="257"/>
      <c r="G181" s="32"/>
      <c r="H181" s="188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57"/>
      <c r="F182" s="257"/>
      <c r="G182" s="32"/>
      <c r="H182" s="188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57"/>
      <c r="F183" s="257"/>
      <c r="G183" s="32"/>
      <c r="H183" s="188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57"/>
      <c r="F184" s="257"/>
      <c r="G184" s="32"/>
      <c r="H184" s="188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57"/>
      <c r="F185" s="257"/>
      <c r="G185" s="32"/>
      <c r="H185" s="188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57"/>
      <c r="F186" s="257"/>
      <c r="G186" s="32"/>
      <c r="H186" s="188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57"/>
      <c r="F187" s="257"/>
      <c r="G187" s="32"/>
      <c r="H187" s="188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57"/>
      <c r="F188" s="257"/>
      <c r="G188" s="32"/>
      <c r="H188" s="188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57"/>
      <c r="F189" s="257"/>
      <c r="G189" s="32"/>
      <c r="H189" s="188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57"/>
      <c r="F190" s="257"/>
      <c r="G190" s="32"/>
      <c r="H190" s="188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57"/>
      <c r="F191" s="257"/>
      <c r="G191" s="32"/>
      <c r="H191" s="188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57"/>
      <c r="F192" s="257"/>
      <c r="G192" s="32"/>
      <c r="H192" s="188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57"/>
      <c r="F193" s="257"/>
      <c r="G193" s="32"/>
      <c r="H193" s="188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57"/>
      <c r="F194" s="257"/>
      <c r="G194" s="32"/>
      <c r="H194" s="188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57"/>
      <c r="F195" s="257"/>
      <c r="G195" s="32"/>
      <c r="H195" s="188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57"/>
      <c r="F196" s="257"/>
      <c r="G196" s="32"/>
      <c r="H196" s="188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57"/>
      <c r="F197" s="257"/>
      <c r="G197" s="32"/>
      <c r="H197" s="188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57"/>
      <c r="F198" s="257"/>
      <c r="G198" s="32"/>
      <c r="H198" s="188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57"/>
      <c r="F199" s="257"/>
      <c r="G199" s="32"/>
      <c r="H199" s="188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57"/>
      <c r="F200" s="257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57"/>
      <c r="F201" s="257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57"/>
      <c r="F202" s="257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57"/>
      <c r="F203" s="257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57"/>
      <c r="F204" s="257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57"/>
      <c r="F205" s="257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57"/>
      <c r="F206" s="257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57"/>
      <c r="F207" s="257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57"/>
      <c r="F208" s="257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57"/>
      <c r="F209" s="257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57"/>
      <c r="F210" s="257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57"/>
      <c r="F211" s="257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57"/>
      <c r="F282" s="25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57"/>
      <c r="F283" s="257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57"/>
      <c r="F284" s="257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57"/>
      <c r="F285" s="257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57"/>
      <c r="F286" s="257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57"/>
      <c r="F287" s="257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57"/>
      <c r="F288" s="257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57"/>
      <c r="F289" s="257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57"/>
      <c r="F290" s="257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57"/>
      <c r="F291" s="257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57"/>
      <c r="F292" s="257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57"/>
      <c r="F293" s="257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57"/>
      <c r="F294" s="257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57"/>
      <c r="F295" s="257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57"/>
      <c r="F296" s="257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57"/>
      <c r="F297" s="257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57"/>
      <c r="F298" s="257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57"/>
      <c r="F299" s="257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57"/>
      <c r="F300" s="257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57"/>
      <c r="F301" s="257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75"/>
      <c r="H352" s="275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75"/>
      <c r="H353" s="275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75"/>
      <c r="H354" s="275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75"/>
      <c r="H355" s="275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75"/>
      <c r="H356" s="275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75"/>
      <c r="H357" s="275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75"/>
      <c r="H358" s="275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75"/>
      <c r="H359" s="275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75"/>
      <c r="H360" s="275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75"/>
      <c r="H361" s="275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75"/>
      <c r="H362" s="275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75"/>
      <c r="H363" s="275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75"/>
      <c r="H383" s="275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75"/>
      <c r="H384" s="275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75"/>
      <c r="H385" s="275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75"/>
      <c r="H386" s="275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75"/>
      <c r="H387" s="275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75"/>
      <c r="H388" s="275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75"/>
      <c r="H389" s="275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75"/>
      <c r="H390" s="275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75"/>
      <c r="H391" s="275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75"/>
      <c r="H392" s="275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75"/>
      <c r="H393" s="275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75"/>
      <c r="H394" s="275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75"/>
      <c r="H395" s="275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75"/>
      <c r="H396" s="275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75"/>
      <c r="H397" s="275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75"/>
      <c r="H398" s="275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75"/>
      <c r="H399" s="275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75"/>
      <c r="H400" s="275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75"/>
      <c r="H401" s="275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75"/>
      <c r="H402" s="275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S414"/>
  <sheetViews>
    <sheetView showGridLines="0" topLeftCell="A13" zoomScaleNormal="100" zoomScaleSheetLayoutView="100" workbookViewId="0">
      <selection activeCell="E35" sqref="E35:F3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60" t="s">
        <v>357</v>
      </c>
      <c r="C2" s="260"/>
      <c r="D2" s="260"/>
      <c r="E2" s="260"/>
      <c r="F2" s="260"/>
      <c r="G2" s="260"/>
      <c r="H2" s="260"/>
      <c r="I2" s="260"/>
      <c r="J2"/>
      <c r="K2" s="9"/>
      <c r="L2" s="9"/>
      <c r="N2" s="9"/>
      <c r="O2" s="9"/>
    </row>
    <row r="3" spans="2:19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281" t="s">
        <v>49</v>
      </c>
      <c r="C4" s="281"/>
      <c r="D4" s="281"/>
      <c r="E4" s="35">
        <v>0.45833333333333331</v>
      </c>
      <c r="F4" s="282" t="s">
        <v>73</v>
      </c>
      <c r="G4" s="283"/>
      <c r="H4" s="36">
        <v>0.78125</v>
      </c>
      <c r="I4" s="37">
        <f ca="1">NOW()</f>
        <v>42550.551674652779</v>
      </c>
      <c r="J4"/>
    </row>
    <row r="5" spans="2:19" x14ac:dyDescent="0.25">
      <c r="B5" s="292" t="s">
        <v>295</v>
      </c>
      <c r="C5" s="292"/>
      <c r="D5" s="292"/>
      <c r="E5" s="266" t="s">
        <v>52</v>
      </c>
      <c r="F5" s="266"/>
      <c r="G5" s="266" t="s">
        <v>50</v>
      </c>
      <c r="H5" s="266"/>
      <c r="I5" s="50">
        <v>100</v>
      </c>
      <c r="J5"/>
      <c r="K5" s="176" t="s">
        <v>309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76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58">
        <v>3990000</v>
      </c>
      <c r="F7" s="258"/>
      <c r="G7" s="259">
        <v>1</v>
      </c>
      <c r="H7" s="259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59" t="s">
        <v>51</v>
      </c>
      <c r="F8" s="259"/>
      <c r="G8" s="259" t="s">
        <v>51</v>
      </c>
      <c r="H8" s="259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58">
        <v>3400</v>
      </c>
      <c r="F9" s="258"/>
      <c r="G9" s="259">
        <f>+I5</f>
        <v>100</v>
      </c>
      <c r="H9" s="259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58">
        <v>5800</v>
      </c>
      <c r="F10" s="258"/>
      <c r="G10" s="259">
        <f>+I5</f>
        <v>100</v>
      </c>
      <c r="H10" s="259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58">
        <v>43900</v>
      </c>
      <c r="F11" s="258"/>
      <c r="G11" s="259">
        <f>I5-G12</f>
        <v>100</v>
      </c>
      <c r="H11" s="259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58">
        <v>22000</v>
      </c>
      <c r="F12" s="258"/>
      <c r="G12" s="259"/>
      <c r="H12" s="259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258">
        <v>5800</v>
      </c>
      <c r="F13" s="258"/>
      <c r="G13" s="259">
        <f>I5</f>
        <v>100</v>
      </c>
      <c r="H13" s="259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58"/>
      <c r="F14" s="258"/>
      <c r="G14" s="259"/>
      <c r="H14" s="259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258"/>
      <c r="F15" s="258"/>
      <c r="G15" s="259"/>
      <c r="H15" s="259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268" t="s">
        <v>283</v>
      </c>
      <c r="C16" s="268"/>
      <c r="D16" s="268"/>
      <c r="E16" s="258"/>
      <c r="F16" s="258"/>
      <c r="G16" s="259"/>
      <c r="H16" s="259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269" t="s">
        <v>308</v>
      </c>
      <c r="C17" s="269"/>
      <c r="D17" s="269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293</v>
      </c>
      <c r="C18" s="41"/>
      <c r="D18" s="41"/>
      <c r="E18" s="267">
        <v>52400</v>
      </c>
      <c r="F18" s="267"/>
      <c r="G18" s="253">
        <f>ROUNDUP(((G11*1)/10),0)</f>
        <v>10</v>
      </c>
      <c r="H18" s="253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267">
        <v>49900</v>
      </c>
      <c r="F19" s="267"/>
      <c r="G19" s="289">
        <f>ROUNDUP(((G11*1)/8),0)</f>
        <v>13</v>
      </c>
      <c r="H19" s="289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307</v>
      </c>
      <c r="C20" s="58"/>
      <c r="D20" s="58"/>
      <c r="E20" s="258">
        <v>30000</v>
      </c>
      <c r="F20" s="258"/>
      <c r="G20" s="290">
        <f>ROUNDUP(((G11*3)*100%/18),0)+1</f>
        <v>18</v>
      </c>
      <c r="H20" s="290"/>
      <c r="I20" s="201" t="s">
        <v>358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271" t="s">
        <v>76</v>
      </c>
      <c r="C21" s="271"/>
      <c r="D21" s="271"/>
      <c r="E21" s="258">
        <v>11500</v>
      </c>
      <c r="F21" s="258"/>
      <c r="G21" s="259">
        <f>+I5</f>
        <v>100</v>
      </c>
      <c r="H21" s="259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259" t="s">
        <v>51</v>
      </c>
      <c r="F22" s="259"/>
      <c r="G22" s="259" t="s">
        <v>51</v>
      </c>
      <c r="H22" s="259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293">
        <v>100000</v>
      </c>
      <c r="F23" s="293"/>
      <c r="G23" s="259">
        <f>IF(I5&lt;80,8,ROUND((I5*10%),0))+2</f>
        <v>12</v>
      </c>
      <c r="H23" s="259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270" t="s">
        <v>116</v>
      </c>
      <c r="C24" s="270"/>
      <c r="D24" s="270"/>
      <c r="E24" s="270"/>
      <c r="F24" s="270"/>
      <c r="G24" s="270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251" t="s">
        <v>3</v>
      </c>
      <c r="C26" s="251"/>
      <c r="D26" s="251"/>
      <c r="E26" s="251"/>
      <c r="F26" s="251"/>
      <c r="G26" s="251"/>
      <c r="H26" s="251"/>
      <c r="I26" s="251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249" t="s">
        <v>117</v>
      </c>
      <c r="D30" s="249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258">
        <v>1590000</v>
      </c>
      <c r="F31" s="258"/>
      <c r="G31" s="259">
        <v>1</v>
      </c>
      <c r="H31" s="259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258">
        <v>1680000</v>
      </c>
      <c r="F32" s="258"/>
      <c r="G32" s="259">
        <v>1</v>
      </c>
      <c r="H32" s="259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274" t="s">
        <v>284</v>
      </c>
      <c r="C33" s="274"/>
      <c r="D33" s="274"/>
      <c r="E33" s="293">
        <v>4500000</v>
      </c>
      <c r="F33" s="293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258">
        <v>65000</v>
      </c>
      <c r="F34" s="258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272" t="s">
        <v>179</v>
      </c>
      <c r="C35" s="272"/>
      <c r="D35" s="272"/>
      <c r="E35" s="258">
        <v>700000</v>
      </c>
      <c r="F35" s="258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272" t="s">
        <v>180</v>
      </c>
      <c r="C36" s="272"/>
      <c r="D36" s="272"/>
      <c r="E36" s="258">
        <v>450000</v>
      </c>
      <c r="F36" s="258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267">
        <v>650000</v>
      </c>
      <c r="F37" s="267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267">
        <v>480000</v>
      </c>
      <c r="F38" s="267"/>
      <c r="G38" s="259"/>
      <c r="H38" s="259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293">
        <v>200000</v>
      </c>
      <c r="F39" s="293">
        <v>160000</v>
      </c>
      <c r="G39" s="175">
        <v>3</v>
      </c>
      <c r="H39" s="175">
        <v>3</v>
      </c>
      <c r="I39" s="53">
        <f>E39*G39</f>
        <v>600000</v>
      </c>
      <c r="K39" s="178">
        <v>2.5</v>
      </c>
    </row>
    <row r="40" spans="1:19" ht="15.75" customHeight="1" x14ac:dyDescent="0.25">
      <c r="A40" s="21"/>
      <c r="B40" s="59" t="s">
        <v>188</v>
      </c>
      <c r="C40" s="59"/>
      <c r="E40" s="267">
        <v>500000</v>
      </c>
      <c r="F40" s="267"/>
      <c r="G40" s="288"/>
      <c r="H40" s="288"/>
      <c r="I40" s="53"/>
    </row>
    <row r="41" spans="1:19" ht="15.75" customHeight="1" x14ac:dyDescent="0.25">
      <c r="A41" s="21"/>
      <c r="B41" s="59" t="s">
        <v>86</v>
      </c>
      <c r="C41" s="59"/>
      <c r="E41" s="258">
        <v>850000</v>
      </c>
      <c r="F41" s="258">
        <v>65000</v>
      </c>
      <c r="G41" s="259"/>
      <c r="H41" s="259"/>
      <c r="I41" s="53"/>
    </row>
    <row r="42" spans="1:19" ht="15.75" customHeight="1" x14ac:dyDescent="0.25">
      <c r="A42" s="21"/>
      <c r="B42" s="274" t="s">
        <v>124</v>
      </c>
      <c r="C42" s="274"/>
      <c r="D42" s="274"/>
      <c r="E42" s="258">
        <v>1850000</v>
      </c>
      <c r="F42" s="258">
        <v>160000</v>
      </c>
      <c r="G42" s="32"/>
      <c r="H42" s="140"/>
      <c r="I42" s="22"/>
    </row>
    <row r="43" spans="1:19" ht="36.75" customHeight="1" x14ac:dyDescent="0.25">
      <c r="A43" s="21"/>
      <c r="B43" s="274" t="s">
        <v>125</v>
      </c>
      <c r="C43" s="274"/>
      <c r="D43" s="274"/>
      <c r="E43" s="258">
        <v>1600000</v>
      </c>
      <c r="F43" s="258">
        <v>160000</v>
      </c>
      <c r="G43" s="259"/>
      <c r="H43" s="259"/>
      <c r="I43" s="53"/>
    </row>
    <row r="44" spans="1:19" ht="15.75" customHeight="1" x14ac:dyDescent="0.25">
      <c r="A44" s="21"/>
      <c r="B44" s="59" t="s">
        <v>265</v>
      </c>
      <c r="C44" s="59"/>
      <c r="E44" s="267">
        <v>7500</v>
      </c>
      <c r="F44" s="267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267">
        <v>9000</v>
      </c>
      <c r="F45" s="267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267">
        <v>65000</v>
      </c>
      <c r="F46" s="267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267">
        <v>220000</v>
      </c>
      <c r="F47" s="267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267">
        <v>140000</v>
      </c>
      <c r="F48" s="267"/>
      <c r="G48" s="134"/>
      <c r="H48" s="134"/>
      <c r="I48" s="53"/>
    </row>
    <row r="49" spans="1:9" ht="48" customHeight="1" x14ac:dyDescent="0.25">
      <c r="A49" s="21"/>
      <c r="B49" s="285" t="s">
        <v>289</v>
      </c>
      <c r="C49" s="285"/>
      <c r="D49" s="285"/>
      <c r="E49" s="267">
        <v>2700000</v>
      </c>
      <c r="F49" s="267"/>
      <c r="G49" s="134"/>
      <c r="H49" s="134"/>
      <c r="I49" s="53"/>
    </row>
    <row r="50" spans="1:9" ht="43.5" customHeight="1" x14ac:dyDescent="0.25">
      <c r="A50" s="21"/>
      <c r="B50" s="285" t="s">
        <v>290</v>
      </c>
      <c r="C50" s="285"/>
      <c r="D50" s="285"/>
      <c r="E50" s="267">
        <v>2200000</v>
      </c>
      <c r="F50" s="267"/>
      <c r="G50" s="145"/>
      <c r="H50" s="145"/>
      <c r="I50" s="53"/>
    </row>
    <row r="51" spans="1:9" ht="43.5" customHeight="1" x14ac:dyDescent="0.25">
      <c r="A51" s="21"/>
      <c r="B51" s="285" t="s">
        <v>291</v>
      </c>
      <c r="C51" s="285"/>
      <c r="D51" s="285"/>
      <c r="E51" s="267">
        <v>1600000</v>
      </c>
      <c r="F51" s="267"/>
      <c r="G51" s="145"/>
      <c r="H51" s="145"/>
      <c r="I51" s="53"/>
    </row>
    <row r="52" spans="1:9" ht="15.75" thickBot="1" x14ac:dyDescent="0.3">
      <c r="A52" s="21"/>
      <c r="B52" s="270" t="s">
        <v>72</v>
      </c>
      <c r="C52" s="270"/>
      <c r="D52" s="270"/>
      <c r="E52" s="270"/>
      <c r="F52" s="270"/>
      <c r="G52" s="270"/>
      <c r="H52" s="61"/>
      <c r="I52" s="62">
        <f>+SUM(I31:I49)</f>
        <v>5670000</v>
      </c>
    </row>
    <row r="53" spans="1:9" ht="16.5" thickTop="1" thickBot="1" x14ac:dyDescent="0.3">
      <c r="A53" s="21"/>
      <c r="B53" s="270" t="s">
        <v>126</v>
      </c>
      <c r="C53" s="270"/>
      <c r="D53" s="270"/>
      <c r="E53" s="270"/>
      <c r="F53" s="270"/>
      <c r="G53" s="270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359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286"/>
      <c r="F56" s="286"/>
      <c r="G56" s="286">
        <v>0.45</v>
      </c>
      <c r="H56" s="286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286"/>
      <c r="F57" s="286"/>
      <c r="G57" s="286">
        <v>0.35</v>
      </c>
      <c r="H57" s="286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286"/>
      <c r="F59" s="286"/>
      <c r="G59" s="286" t="s">
        <v>181</v>
      </c>
      <c r="H59" s="286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287"/>
      <c r="F60" s="287"/>
      <c r="G60" s="286">
        <v>1</v>
      </c>
      <c r="H60" s="286"/>
      <c r="I60" s="53">
        <f>+G60*I32</f>
        <v>1680000</v>
      </c>
    </row>
    <row r="61" spans="1:9" ht="15.75" thickBot="1" x14ac:dyDescent="0.3">
      <c r="A61" s="21"/>
      <c r="B61" s="270" t="s">
        <v>182</v>
      </c>
      <c r="C61" s="270"/>
      <c r="D61" s="270"/>
      <c r="E61" s="270"/>
      <c r="F61" s="270"/>
      <c r="G61" s="270"/>
      <c r="H61" s="61"/>
      <c r="I61" s="62">
        <f>+SUM(I56:I60)</f>
        <v>4413000</v>
      </c>
    </row>
    <row r="62" spans="1:9" ht="16.5" thickTop="1" thickBot="1" x14ac:dyDescent="0.3">
      <c r="A62" s="21"/>
      <c r="B62" s="270" t="s">
        <v>183</v>
      </c>
      <c r="C62" s="270"/>
      <c r="D62" s="270"/>
      <c r="E62" s="270"/>
      <c r="F62" s="270"/>
      <c r="G62" s="270"/>
      <c r="H62" s="61"/>
      <c r="I62" s="62">
        <f>+I53-I61</f>
        <v>14659700</v>
      </c>
    </row>
    <row r="63" spans="1:9" ht="15.75" thickTop="1" x14ac:dyDescent="0.25">
      <c r="A63" s="21"/>
      <c r="B63" s="254" t="str">
        <f>IF($A63&gt;0,VLOOKUP($A63,[2]ADICIONALES!$A$1:$C$200,2,FALSE),"")</f>
        <v/>
      </c>
      <c r="C63" s="254"/>
      <c r="D63" s="254"/>
      <c r="E63" s="255" t="str">
        <f>IF($A63&gt;0,VLOOKUP($A63,[2]ADICIONALES!$A$1:$C$200,3,FALSE),"")</f>
        <v/>
      </c>
      <c r="F63" s="255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254" t="str">
        <f>IF($A64&gt;0,VLOOKUP($A64,[2]ADICIONALES!$A$1:$C$200,2,FALSE),"")</f>
        <v/>
      </c>
      <c r="C64" s="254"/>
      <c r="D64" s="254"/>
      <c r="E64" s="255" t="str">
        <f>IF($A64&gt;0,VLOOKUP($A64,[2]ADICIONALES!$A$1:$C$200,3,FALSE),"")</f>
        <v/>
      </c>
      <c r="F64" s="255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254" t="str">
        <f>IF($A65&gt;0,VLOOKUP($A65,[2]ADICIONALES!$A$1:$C$200,2,FALSE),"")</f>
        <v/>
      </c>
      <c r="C65" s="254"/>
      <c r="D65" s="254"/>
      <c r="E65" s="255" t="str">
        <f>IF($A65&gt;0,VLOOKUP($A65,[2]ADICIONALES!$A$1:$C$200,3,FALSE),"")</f>
        <v/>
      </c>
      <c r="F65" s="255"/>
      <c r="G65" s="32"/>
      <c r="H65" s="140"/>
      <c r="I65" s="22" t="str">
        <f t="shared" si="0"/>
        <v/>
      </c>
    </row>
    <row r="66" spans="1:9" x14ac:dyDescent="0.25">
      <c r="A66" s="21"/>
      <c r="B66" s="254" t="str">
        <f>IF($A66&gt;0,VLOOKUP($A66,[2]ADICIONALES!$A$1:$C$200,2,FALSE),"")</f>
        <v/>
      </c>
      <c r="C66" s="254"/>
      <c r="D66" s="254"/>
      <c r="E66" s="255" t="str">
        <f>IF($A66&gt;0,VLOOKUP($A66,[2]ADICIONALES!$A$1:$C$200,3,FALSE),"")</f>
        <v/>
      </c>
      <c r="F66" s="255"/>
      <c r="G66" s="32"/>
      <c r="H66" s="140"/>
      <c r="I66" s="22" t="str">
        <f t="shared" si="0"/>
        <v/>
      </c>
    </row>
    <row r="67" spans="1:9" x14ac:dyDescent="0.25">
      <c r="A67" s="21"/>
      <c r="B67" s="254" t="str">
        <f>IF($A67&gt;0,VLOOKUP($A67,[2]ADICIONALES!$A$1:$C$200,2,FALSE),"")</f>
        <v/>
      </c>
      <c r="C67" s="254"/>
      <c r="D67" s="254"/>
      <c r="E67" s="255" t="str">
        <f>IF($A67&gt;0,VLOOKUP($A67,[2]ADICIONALES!$A$1:$C$200,3,FALSE),"")</f>
        <v/>
      </c>
      <c r="F67" s="255"/>
      <c r="G67" s="32"/>
      <c r="H67" s="140"/>
      <c r="I67" s="22" t="str">
        <f t="shared" si="0"/>
        <v/>
      </c>
    </row>
    <row r="68" spans="1:9" x14ac:dyDescent="0.25">
      <c r="A68" s="21"/>
      <c r="B68" s="254" t="str">
        <f>IF($A68&gt;0,VLOOKUP($A68,[2]ADICIONALES!$A$1:$C$200,2,FALSE),"")</f>
        <v/>
      </c>
      <c r="C68" s="254"/>
      <c r="D68" s="254"/>
      <c r="E68" s="255" t="str">
        <f>IF($A68&gt;0,VLOOKUP($A68,[2]ADICIONALES!$A$1:$C$200,3,FALSE),"")</f>
        <v/>
      </c>
      <c r="F68" s="255"/>
      <c r="G68" s="32"/>
      <c r="H68" s="140"/>
      <c r="I68" s="22" t="str">
        <f t="shared" si="0"/>
        <v/>
      </c>
    </row>
    <row r="69" spans="1:9" x14ac:dyDescent="0.25">
      <c r="A69" s="21"/>
      <c r="B69" s="254" t="str">
        <f>IF($A69&gt;0,VLOOKUP($A69,[2]ADICIONALES!$A$1:$C$200,2,FALSE),"")</f>
        <v/>
      </c>
      <c r="C69" s="254"/>
      <c r="D69" s="254"/>
      <c r="E69" s="255" t="str">
        <f>IF($A69&gt;0,VLOOKUP($A69,[2]ADICIONALES!$A$1:$C$200,3,FALSE),"")</f>
        <v/>
      </c>
      <c r="F69" s="255"/>
      <c r="G69" s="32"/>
      <c r="H69" s="140"/>
      <c r="I69" s="22" t="str">
        <f t="shared" si="0"/>
        <v/>
      </c>
    </row>
    <row r="70" spans="1:9" x14ac:dyDescent="0.25">
      <c r="A70" s="21"/>
      <c r="B70" s="254" t="str">
        <f>IF($A70&gt;0,VLOOKUP($A70,[2]ADICIONALES!$A$1:$C$200,2,FALSE),"")</f>
        <v/>
      </c>
      <c r="C70" s="254"/>
      <c r="D70" s="254"/>
      <c r="E70" s="255" t="str">
        <f>IF($A70&gt;0,VLOOKUP($A70,[2]ADICIONALES!$A$1:$C$200,3,FALSE),"")</f>
        <v/>
      </c>
      <c r="F70" s="255"/>
      <c r="G70" s="32"/>
      <c r="H70" s="140"/>
      <c r="I70" s="22" t="str">
        <f t="shared" si="0"/>
        <v/>
      </c>
    </row>
    <row r="71" spans="1:9" x14ac:dyDescent="0.25">
      <c r="A71" s="21"/>
      <c r="B71" s="254" t="str">
        <f>IF($A71&gt;0,VLOOKUP($A71,[2]ADICIONALES!$A$1:$C$200,2,FALSE),"")</f>
        <v/>
      </c>
      <c r="C71" s="254"/>
      <c r="D71" s="254"/>
      <c r="E71" s="255" t="str">
        <f>IF($A71&gt;0,VLOOKUP($A71,[2]ADICIONALES!$A$1:$C$200,3,FALSE),"")</f>
        <v/>
      </c>
      <c r="F71" s="255"/>
      <c r="G71" s="32"/>
      <c r="H71" s="140"/>
      <c r="I71" s="22" t="str">
        <f t="shared" si="0"/>
        <v/>
      </c>
    </row>
    <row r="72" spans="1:9" x14ac:dyDescent="0.25">
      <c r="A72" s="21"/>
      <c r="B72" s="254" t="str">
        <f>IF($A72&gt;0,VLOOKUP($A72,[2]ADICIONALES!$A$1:$C$200,2,FALSE),"")</f>
        <v/>
      </c>
      <c r="C72" s="254"/>
      <c r="D72" s="254"/>
      <c r="E72" s="255" t="str">
        <f>IF($A72&gt;0,VLOOKUP($A72,[2]ADICIONALES!$A$1:$C$200,3,FALSE),"")</f>
        <v/>
      </c>
      <c r="F72" s="255"/>
      <c r="G72" s="32"/>
      <c r="H72" s="140"/>
      <c r="I72" s="22" t="str">
        <f t="shared" si="0"/>
        <v/>
      </c>
    </row>
    <row r="73" spans="1:9" x14ac:dyDescent="0.25">
      <c r="A73" s="21"/>
      <c r="B73" s="254" t="str">
        <f>IF($A73&gt;0,VLOOKUP($A73,[2]ADICIONALES!$A$1:$C$200,2,FALSE),"")</f>
        <v/>
      </c>
      <c r="C73" s="254"/>
      <c r="D73" s="254"/>
      <c r="E73" s="255" t="str">
        <f>IF($A73&gt;0,VLOOKUP($A73,[2]ADICIONALES!$A$1:$C$200,3,FALSE),"")</f>
        <v/>
      </c>
      <c r="F73" s="255"/>
      <c r="G73" s="32"/>
      <c r="H73" s="140"/>
      <c r="I73" s="22" t="str">
        <f t="shared" si="0"/>
        <v/>
      </c>
    </row>
    <row r="74" spans="1:9" x14ac:dyDescent="0.25">
      <c r="A74" s="21"/>
      <c r="B74" s="254" t="str">
        <f>IF($A74&gt;0,VLOOKUP($A74,[2]ADICIONALES!$A$1:$C$200,2,FALSE),"")</f>
        <v/>
      </c>
      <c r="C74" s="254"/>
      <c r="D74" s="254"/>
      <c r="E74" s="255" t="str">
        <f>IF($A74&gt;0,VLOOKUP($A74,[2]ADICIONALES!$A$1:$C$200,3,FALSE),"")</f>
        <v/>
      </c>
      <c r="F74" s="255"/>
      <c r="G74" s="32"/>
      <c r="H74" s="140"/>
      <c r="I74" s="22" t="str">
        <f t="shared" si="0"/>
        <v/>
      </c>
    </row>
    <row r="75" spans="1:9" x14ac:dyDescent="0.25">
      <c r="A75" s="21"/>
      <c r="B75" s="254" t="str">
        <f>IF($A75&gt;0,VLOOKUP($A75,[2]ADICIONALES!$A$1:$C$200,2,FALSE),"")</f>
        <v/>
      </c>
      <c r="C75" s="254"/>
      <c r="D75" s="254"/>
      <c r="E75" s="255" t="str">
        <f>IF($A75&gt;0,VLOOKUP($A75,[2]ADICIONALES!$A$1:$C$200,3,FALSE),"")</f>
        <v/>
      </c>
      <c r="F75" s="255"/>
      <c r="G75" s="32"/>
      <c r="H75" s="140"/>
      <c r="I75" s="22" t="str">
        <f t="shared" si="0"/>
        <v/>
      </c>
    </row>
    <row r="76" spans="1:9" x14ac:dyDescent="0.25">
      <c r="A76" s="21"/>
      <c r="B76" s="254" t="str">
        <f>IF($A76&gt;0,VLOOKUP($A76,[2]ADICIONALES!$A$1:$C$200,2,FALSE),"")</f>
        <v/>
      </c>
      <c r="C76" s="254"/>
      <c r="D76" s="254"/>
      <c r="E76" s="255" t="str">
        <f>IF($A76&gt;0,VLOOKUP($A76,[2]ADICIONALES!$A$1:$C$200,3,FALSE),"")</f>
        <v/>
      </c>
      <c r="F76" s="255"/>
      <c r="G76" s="32"/>
      <c r="H76" s="140"/>
      <c r="I76" s="22" t="str">
        <f t="shared" si="0"/>
        <v/>
      </c>
    </row>
    <row r="77" spans="1:9" x14ac:dyDescent="0.25">
      <c r="A77" s="21"/>
      <c r="B77" s="254" t="str">
        <f>IF($A77&gt;0,VLOOKUP($A77,[2]ADICIONALES!$A$1:$C$200,2,FALSE),"")</f>
        <v/>
      </c>
      <c r="C77" s="254"/>
      <c r="D77" s="254"/>
      <c r="E77" s="255" t="str">
        <f>IF($A77&gt;0,VLOOKUP($A77,[2]ADICIONALES!$A$1:$C$200,3,FALSE),"")</f>
        <v/>
      </c>
      <c r="F77" s="255"/>
      <c r="G77" s="32"/>
      <c r="H77" s="140"/>
      <c r="I77" s="22" t="str">
        <f t="shared" si="0"/>
        <v/>
      </c>
    </row>
    <row r="78" spans="1:9" x14ac:dyDescent="0.25">
      <c r="A78" s="21"/>
      <c r="B78" s="254" t="str">
        <f>IF($A78&gt;0,VLOOKUP($A78,[2]ADICIONALES!$A$1:$C$200,2,FALSE),"")</f>
        <v/>
      </c>
      <c r="C78" s="254"/>
      <c r="D78" s="254"/>
      <c r="E78" s="255" t="str">
        <f>IF($A78&gt;0,VLOOKUP($A78,[2]ADICIONALES!$A$1:$C$200,3,FALSE),"")</f>
        <v/>
      </c>
      <c r="F78" s="255"/>
      <c r="G78" s="32"/>
      <c r="H78" s="140"/>
      <c r="I78" s="22" t="str">
        <f t="shared" si="0"/>
        <v/>
      </c>
    </row>
    <row r="79" spans="1:9" x14ac:dyDescent="0.25">
      <c r="A79" s="21"/>
      <c r="B79" s="254" t="str">
        <f>IF($A79&gt;0,VLOOKUP($A79,[2]ADICIONALES!$A$1:$C$200,2,FALSE),"")</f>
        <v/>
      </c>
      <c r="C79" s="254"/>
      <c r="D79" s="254"/>
      <c r="E79" s="255" t="str">
        <f>IF($A79&gt;0,VLOOKUP($A79,[2]ADICIONALES!$A$1:$C$200,3,FALSE),"")</f>
        <v/>
      </c>
      <c r="F79" s="255"/>
      <c r="G79" s="32"/>
      <c r="H79" s="140"/>
      <c r="I79" s="22" t="str">
        <f t="shared" si="0"/>
        <v/>
      </c>
    </row>
    <row r="80" spans="1:9" x14ac:dyDescent="0.25">
      <c r="A80" s="21"/>
      <c r="B80" s="254" t="str">
        <f>IF($A80&gt;0,VLOOKUP($A80,[2]ADICIONALES!$A$1:$C$200,2,FALSE),"")</f>
        <v/>
      </c>
      <c r="C80" s="254"/>
      <c r="D80" s="254"/>
      <c r="E80" s="255" t="str">
        <f>IF($A80&gt;0,VLOOKUP($A80,[2]ADICIONALES!$A$1:$C$200,3,FALSE),"")</f>
        <v/>
      </c>
      <c r="F80" s="255"/>
      <c r="G80" s="32"/>
      <c r="H80" s="140"/>
      <c r="I80" s="22" t="str">
        <f t="shared" si="0"/>
        <v/>
      </c>
    </row>
    <row r="81" spans="1:19" x14ac:dyDescent="0.25">
      <c r="A81" s="21"/>
      <c r="B81" s="254" t="str">
        <f>IF($A81&gt;0,VLOOKUP($A81,[2]ADICIONALES!$A$1:$C$200,2,FALSE),"")</f>
        <v/>
      </c>
      <c r="C81" s="254"/>
      <c r="D81" s="254"/>
      <c r="E81" s="255" t="str">
        <f>IF($A81&gt;0,VLOOKUP($A81,[2]ADICIONALES!$A$1:$C$200,3,FALSE),"")</f>
        <v/>
      </c>
      <c r="F81" s="255"/>
      <c r="G81" s="32"/>
      <c r="H81" s="140"/>
      <c r="I81" s="22" t="str">
        <f t="shared" si="0"/>
        <v/>
      </c>
    </row>
    <row r="82" spans="1:19" x14ac:dyDescent="0.25">
      <c r="A82" s="21"/>
      <c r="B82" s="254" t="str">
        <f>IF($A82&gt;0,VLOOKUP($A82,[2]ADICIONALES!$A$1:$C$200,2,FALSE),"")</f>
        <v/>
      </c>
      <c r="C82" s="254"/>
      <c r="D82" s="254"/>
      <c r="E82" s="255" t="str">
        <f>IF($A82&gt;0,VLOOKUP($A82,[2]ADICIONALES!$A$1:$C$200,3,FALSE),"")</f>
        <v/>
      </c>
      <c r="F82" s="255"/>
      <c r="G82" s="32"/>
      <c r="H82" s="140"/>
      <c r="I82" s="22" t="str">
        <f t="shared" si="0"/>
        <v/>
      </c>
    </row>
    <row r="83" spans="1:19" x14ac:dyDescent="0.25">
      <c r="A83" s="21"/>
      <c r="B83" s="254" t="str">
        <f>IF($A83&gt;0,VLOOKUP($A83,[2]ADICIONALES!$A$1:$C$200,2,FALSE),"")</f>
        <v/>
      </c>
      <c r="C83" s="254"/>
      <c r="D83" s="254"/>
      <c r="E83" s="255" t="str">
        <f>IF($A83&gt;0,VLOOKUP($A83,[2]ADICIONALES!$A$1:$C$200,3,FALSE),"")</f>
        <v/>
      </c>
      <c r="F83" s="255"/>
      <c r="G83" s="32"/>
      <c r="H83" s="140"/>
      <c r="I83" s="22" t="str">
        <f t="shared" si="0"/>
        <v/>
      </c>
    </row>
    <row r="84" spans="1:19" x14ac:dyDescent="0.25">
      <c r="A84" s="21"/>
      <c r="B84" s="254" t="str">
        <f>IF($A84&gt;0,VLOOKUP($A84,[2]ADICIONALES!$A$1:$C$200,2,FALSE),"")</f>
        <v/>
      </c>
      <c r="C84" s="254"/>
      <c r="D84" s="254"/>
      <c r="E84" s="255" t="str">
        <f>IF($A84&gt;0,VLOOKUP($A84,[2]ADICIONALES!$A$1:$C$200,3,FALSE),"")</f>
        <v/>
      </c>
      <c r="F84" s="255"/>
      <c r="G84" s="32"/>
      <c r="H84" s="140"/>
      <c r="I84" s="22" t="str">
        <f t="shared" si="0"/>
        <v/>
      </c>
    </row>
    <row r="85" spans="1:19" s="25" customFormat="1" x14ac:dyDescent="0.25">
      <c r="A85" s="21"/>
      <c r="B85" s="254" t="str">
        <f>IF($A85&gt;0,VLOOKUP($A85,[2]ADICIONALES!$A$1:$C$200,2,FALSE),"")</f>
        <v/>
      </c>
      <c r="C85" s="254"/>
      <c r="D85" s="254"/>
      <c r="E85" s="256"/>
      <c r="F85" s="256"/>
      <c r="G85" s="23"/>
      <c r="H85" s="140"/>
      <c r="I85" s="24"/>
    </row>
    <row r="86" spans="1:19" x14ac:dyDescent="0.25">
      <c r="E86" s="257"/>
      <c r="F86" s="257"/>
      <c r="G86" s="32"/>
      <c r="H86" s="140"/>
    </row>
    <row r="87" spans="1:19" s="8" customFormat="1" x14ac:dyDescent="0.25">
      <c r="A87" s="6"/>
      <c r="B87" s="6"/>
      <c r="C87" s="6"/>
      <c r="D87" s="6"/>
      <c r="E87" s="257"/>
      <c r="F87" s="257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57"/>
      <c r="F88" s="257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57"/>
      <c r="F89" s="257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57"/>
      <c r="F90" s="257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57"/>
      <c r="F91" s="257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57"/>
      <c r="F92" s="257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57"/>
      <c r="F93" s="257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57"/>
      <c r="F94" s="257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57"/>
      <c r="F95" s="257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57"/>
      <c r="F96" s="257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57"/>
      <c r="F97" s="257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57"/>
      <c r="F98" s="257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57"/>
      <c r="F99" s="257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57"/>
      <c r="F100" s="257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57"/>
      <c r="F101" s="257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57"/>
      <c r="F102" s="257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57"/>
      <c r="F103" s="257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57"/>
      <c r="F104" s="257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57"/>
      <c r="F105" s="257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57"/>
      <c r="F106" s="257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57"/>
      <c r="F107" s="257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57"/>
      <c r="F108" s="257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57"/>
      <c r="F109" s="257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57"/>
      <c r="F110" s="257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57"/>
      <c r="F111" s="257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57"/>
      <c r="F112" s="257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57"/>
      <c r="F113" s="257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57"/>
      <c r="F114" s="257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57"/>
      <c r="F115" s="257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57"/>
      <c r="F116" s="257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57"/>
      <c r="F117" s="257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57"/>
      <c r="F118" s="257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57"/>
      <c r="F119" s="257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57"/>
      <c r="F120" s="257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57"/>
      <c r="F121" s="257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57"/>
      <c r="F122" s="257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57"/>
      <c r="F123" s="257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57"/>
      <c r="F124" s="257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57"/>
      <c r="F125" s="257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57"/>
      <c r="F126" s="257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57"/>
      <c r="F127" s="257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57"/>
      <c r="F128" s="257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57"/>
      <c r="F129" s="257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57"/>
      <c r="F130" s="257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57"/>
      <c r="F131" s="257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57"/>
      <c r="F132" s="257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57"/>
      <c r="F133" s="257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57"/>
      <c r="F134" s="257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57"/>
      <c r="F135" s="257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57"/>
      <c r="F136" s="257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57"/>
      <c r="F137" s="257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57"/>
      <c r="F138" s="257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57"/>
      <c r="F139" s="257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57"/>
      <c r="F140" s="257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57"/>
      <c r="F141" s="257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57"/>
      <c r="F142" s="257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57"/>
      <c r="F143" s="257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57"/>
      <c r="F144" s="257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57"/>
      <c r="F145" s="257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57"/>
      <c r="F146" s="257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57"/>
      <c r="F147" s="257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57"/>
      <c r="F148" s="257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57"/>
      <c r="F149" s="257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57"/>
      <c r="F150" s="257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57"/>
      <c r="F151" s="257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57"/>
      <c r="F152" s="257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57"/>
      <c r="F153" s="257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57"/>
      <c r="F154" s="257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57"/>
      <c r="F155" s="257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57"/>
      <c r="F156" s="257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57"/>
      <c r="F157" s="257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57"/>
      <c r="F158" s="257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57"/>
      <c r="F159" s="257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57"/>
      <c r="F160" s="257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57"/>
      <c r="F161" s="257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57"/>
      <c r="F162" s="257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57"/>
      <c r="F163" s="257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57"/>
      <c r="F164" s="257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57"/>
      <c r="F165" s="257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57"/>
      <c r="F166" s="257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57"/>
      <c r="F167" s="257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57"/>
      <c r="F168" s="257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57"/>
      <c r="F169" s="257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57"/>
      <c r="F170" s="257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57"/>
      <c r="F171" s="257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57"/>
      <c r="F172" s="257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57"/>
      <c r="F173" s="257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57"/>
      <c r="F174" s="257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57"/>
      <c r="F175" s="257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57"/>
      <c r="F176" s="257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57"/>
      <c r="F177" s="257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57"/>
      <c r="F178" s="257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57"/>
      <c r="F179" s="257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57"/>
      <c r="F180" s="257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57"/>
      <c r="F181" s="257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57"/>
      <c r="F182" s="257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57"/>
      <c r="F183" s="257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57"/>
      <c r="F184" s="257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57"/>
      <c r="F185" s="257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57"/>
      <c r="F186" s="257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57"/>
      <c r="F187" s="257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57"/>
      <c r="F188" s="257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57"/>
      <c r="F189" s="257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57"/>
      <c r="F190" s="257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57"/>
      <c r="F191" s="257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57"/>
      <c r="F192" s="257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57"/>
      <c r="F193" s="257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57"/>
      <c r="F194" s="257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57"/>
      <c r="F195" s="257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57"/>
      <c r="F196" s="257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57"/>
      <c r="F197" s="257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57"/>
      <c r="F198" s="257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57"/>
      <c r="F199" s="257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57"/>
      <c r="F200" s="257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57"/>
      <c r="F201" s="257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57"/>
      <c r="F202" s="257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57"/>
      <c r="F203" s="257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57"/>
      <c r="F204" s="257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57"/>
      <c r="F205" s="257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57"/>
      <c r="F206" s="257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57"/>
      <c r="F207" s="257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57"/>
      <c r="F208" s="257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57"/>
      <c r="F209" s="257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57"/>
      <c r="F210" s="257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57"/>
      <c r="F211" s="257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57"/>
      <c r="F282" s="257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57"/>
      <c r="F283" s="257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57"/>
      <c r="F284" s="257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57"/>
      <c r="F285" s="257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57"/>
      <c r="F286" s="257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57"/>
      <c r="F287" s="257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57"/>
      <c r="F288" s="257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57"/>
      <c r="F289" s="257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57"/>
      <c r="F290" s="257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57"/>
      <c r="F291" s="257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57"/>
      <c r="F292" s="257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57"/>
      <c r="F293" s="257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57"/>
      <c r="F294" s="257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57"/>
      <c r="F295" s="257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57"/>
      <c r="F296" s="257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57"/>
      <c r="F297" s="257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57"/>
      <c r="F298" s="257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57"/>
      <c r="F299" s="257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57"/>
      <c r="F300" s="257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57"/>
      <c r="F301" s="257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57"/>
      <c r="F302" s="257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57"/>
      <c r="F303" s="257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57"/>
      <c r="F304" s="257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57"/>
      <c r="F305" s="257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57"/>
      <c r="F306" s="257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57"/>
      <c r="F307" s="257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57"/>
      <c r="F308" s="257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57"/>
      <c r="F309" s="257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57"/>
      <c r="F310" s="257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57"/>
      <c r="F311" s="257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57"/>
      <c r="F312" s="257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57"/>
      <c r="F313" s="257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75"/>
      <c r="H383" s="275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75"/>
      <c r="H384" s="275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75"/>
      <c r="H385" s="275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75"/>
      <c r="H386" s="275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75"/>
      <c r="H387" s="275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75"/>
      <c r="H388" s="275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75"/>
      <c r="H389" s="275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75"/>
      <c r="H390" s="275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75"/>
      <c r="H391" s="275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75"/>
      <c r="H392" s="275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75"/>
      <c r="H393" s="275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75"/>
      <c r="H394" s="275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75"/>
      <c r="H395" s="275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75"/>
      <c r="H396" s="275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75"/>
      <c r="H397" s="275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75"/>
      <c r="H398" s="275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75"/>
      <c r="H399" s="275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75"/>
      <c r="H400" s="275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75"/>
      <c r="H401" s="275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75"/>
      <c r="H402" s="275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75"/>
      <c r="H403" s="275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75"/>
      <c r="H404" s="275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75"/>
      <c r="H405" s="275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75"/>
      <c r="H406" s="275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75"/>
      <c r="H407" s="275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75"/>
      <c r="H408" s="275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75"/>
      <c r="H409" s="275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75"/>
      <c r="H410" s="275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75"/>
      <c r="H411" s="275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75"/>
      <c r="H412" s="275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75"/>
      <c r="H413" s="275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75"/>
      <c r="H414" s="275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S422"/>
  <sheetViews>
    <sheetView showGridLines="0" view="pageBreakPreview" topLeftCell="A40" workbookViewId="0">
      <selection activeCell="B81" sqref="B81:E83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297"/>
      <c r="G1" s="297"/>
      <c r="H1" s="297"/>
      <c r="I1" s="30"/>
    </row>
    <row r="2" spans="1:19" x14ac:dyDescent="0.25">
      <c r="B2" s="28"/>
      <c r="C2" s="31"/>
      <c r="D2" s="97"/>
      <c r="E2" s="29"/>
      <c r="F2" s="297"/>
      <c r="G2" s="297"/>
      <c r="H2" s="297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249" t="s">
        <v>117</v>
      </c>
      <c r="D5" s="249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58">
        <v>1590000</v>
      </c>
      <c r="F6" s="258"/>
      <c r="G6" s="259">
        <v>1</v>
      </c>
      <c r="H6" s="259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58">
        <v>1680000</v>
      </c>
      <c r="F7" s="258"/>
      <c r="G7" s="259">
        <v>1</v>
      </c>
      <c r="H7" s="259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296" t="s">
        <v>83</v>
      </c>
      <c r="C8" s="296"/>
      <c r="D8" s="296"/>
      <c r="E8" s="267">
        <f>240000+90000+250000+150000</f>
        <v>730000</v>
      </c>
      <c r="F8" s="267"/>
      <c r="G8" s="253">
        <v>1</v>
      </c>
      <c r="H8" s="253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296" t="s">
        <v>89</v>
      </c>
      <c r="C9" s="296"/>
      <c r="D9" s="296"/>
      <c r="E9" s="267">
        <v>855000</v>
      </c>
      <c r="F9" s="267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296" t="s">
        <v>103</v>
      </c>
      <c r="C10" s="296"/>
      <c r="D10" s="296"/>
      <c r="E10" s="267">
        <v>150000</v>
      </c>
      <c r="F10" s="267"/>
      <c r="G10" s="253">
        <v>2</v>
      </c>
      <c r="H10" s="253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267">
        <v>50000</v>
      </c>
      <c r="F11" s="267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272" t="s">
        <v>119</v>
      </c>
      <c r="C12" s="272"/>
      <c r="D12" s="272"/>
      <c r="E12" s="267">
        <v>65000</v>
      </c>
      <c r="F12" s="267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272" t="s">
        <v>81</v>
      </c>
      <c r="C13" s="272"/>
      <c r="D13" s="272"/>
      <c r="E13" s="267">
        <v>95000</v>
      </c>
      <c r="F13" s="267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267">
        <v>550000</v>
      </c>
      <c r="F14" s="267"/>
      <c r="G14" s="259"/>
      <c r="H14" s="259"/>
      <c r="I14" s="53"/>
    </row>
    <row r="15" spans="1:19" x14ac:dyDescent="0.25">
      <c r="A15" s="21"/>
      <c r="B15" s="59" t="s">
        <v>129</v>
      </c>
      <c r="C15" s="59"/>
      <c r="E15" s="267">
        <v>380000</v>
      </c>
      <c r="F15" s="267"/>
      <c r="G15" s="259"/>
      <c r="H15" s="259"/>
      <c r="I15" s="53"/>
    </row>
    <row r="16" spans="1:19" ht="32.25" customHeight="1" x14ac:dyDescent="0.25">
      <c r="A16" s="21"/>
      <c r="B16" s="274" t="s">
        <v>130</v>
      </c>
      <c r="C16" s="274"/>
      <c r="D16" s="274"/>
      <c r="E16" s="267">
        <v>1920000</v>
      </c>
      <c r="F16" s="267"/>
      <c r="G16" s="259"/>
      <c r="H16" s="259"/>
      <c r="I16" s="53"/>
    </row>
    <row r="17" spans="1:9" ht="32.25" customHeight="1" x14ac:dyDescent="0.25">
      <c r="A17" s="21"/>
      <c r="B17" s="274" t="s">
        <v>131</v>
      </c>
      <c r="C17" s="274"/>
      <c r="D17" s="274"/>
      <c r="E17" s="258">
        <v>2480000</v>
      </c>
      <c r="F17" s="258"/>
      <c r="G17" s="259"/>
      <c r="H17" s="259"/>
      <c r="I17" s="53"/>
    </row>
    <row r="18" spans="1:9" ht="32.25" customHeight="1" x14ac:dyDescent="0.25">
      <c r="A18" s="21"/>
      <c r="B18" s="274" t="s">
        <v>132</v>
      </c>
      <c r="C18" s="274"/>
      <c r="D18" s="274"/>
      <c r="E18" s="258">
        <v>3990000</v>
      </c>
      <c r="F18" s="258">
        <v>3800000</v>
      </c>
      <c r="G18" s="259"/>
      <c r="H18" s="259"/>
      <c r="I18" s="53"/>
    </row>
    <row r="19" spans="1:9" ht="32.25" customHeight="1" x14ac:dyDescent="0.25">
      <c r="A19" s="21"/>
      <c r="B19" s="274" t="s">
        <v>133</v>
      </c>
      <c r="C19" s="274"/>
      <c r="D19" s="274"/>
      <c r="E19" s="267">
        <v>5280000</v>
      </c>
      <c r="F19" s="267"/>
      <c r="G19" s="259"/>
      <c r="H19" s="259"/>
      <c r="I19" s="53">
        <v>800000</v>
      </c>
    </row>
    <row r="20" spans="1:9" ht="32.25" customHeight="1" x14ac:dyDescent="0.25">
      <c r="A20" s="21"/>
      <c r="B20" s="274" t="s">
        <v>134</v>
      </c>
      <c r="C20" s="274"/>
      <c r="D20" s="274"/>
      <c r="E20" s="267">
        <v>8000000</v>
      </c>
      <c r="F20" s="267"/>
      <c r="G20" s="99"/>
      <c r="H20" s="99"/>
      <c r="I20" s="53"/>
    </row>
    <row r="21" spans="1:9" x14ac:dyDescent="0.25">
      <c r="A21" s="21"/>
      <c r="B21" s="59" t="s">
        <v>120</v>
      </c>
      <c r="C21" s="59"/>
      <c r="E21" s="258">
        <v>65000</v>
      </c>
      <c r="F21" s="258">
        <v>65000</v>
      </c>
      <c r="G21" s="259"/>
      <c r="H21" s="259">
        <v>9</v>
      </c>
      <c r="I21" s="53"/>
    </row>
    <row r="22" spans="1:9" x14ac:dyDescent="0.25">
      <c r="A22" s="21"/>
      <c r="B22" s="59" t="s">
        <v>135</v>
      </c>
      <c r="C22" s="59"/>
      <c r="E22" s="258">
        <v>1500000</v>
      </c>
      <c r="F22" s="258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58">
        <v>1500000</v>
      </c>
      <c r="F23" s="258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58">
        <v>1500000</v>
      </c>
      <c r="F24" s="258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58">
        <v>1500000</v>
      </c>
      <c r="F25" s="258">
        <v>65000</v>
      </c>
      <c r="G25" s="99"/>
      <c r="H25" s="99"/>
      <c r="I25" s="53"/>
    </row>
    <row r="26" spans="1:9" ht="35.25" customHeight="1" x14ac:dyDescent="0.25">
      <c r="A26" s="21"/>
      <c r="B26" s="274" t="s">
        <v>110</v>
      </c>
      <c r="C26" s="274"/>
      <c r="D26" s="274"/>
      <c r="E26" s="258">
        <v>1300000</v>
      </c>
      <c r="F26" s="258">
        <v>160000</v>
      </c>
      <c r="G26" s="99"/>
      <c r="H26" s="99"/>
      <c r="I26" s="53"/>
    </row>
    <row r="27" spans="1:9" ht="32.25" customHeight="1" x14ac:dyDescent="0.25">
      <c r="A27" s="21"/>
      <c r="B27" s="274" t="s">
        <v>137</v>
      </c>
      <c r="C27" s="274"/>
      <c r="D27" s="274"/>
      <c r="E27" s="258">
        <v>1800000</v>
      </c>
      <c r="F27" s="258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58">
        <v>550000</v>
      </c>
      <c r="F28" s="258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58">
        <v>500000</v>
      </c>
      <c r="F29" s="258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58">
        <v>380000</v>
      </c>
      <c r="F30" s="258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58">
        <v>520000</v>
      </c>
      <c r="F31" s="258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58">
        <v>1300000</v>
      </c>
      <c r="F32" s="258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58">
        <v>1700000</v>
      </c>
      <c r="F33" s="258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58">
        <v>520000</v>
      </c>
      <c r="F34" s="258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58">
        <v>720000</v>
      </c>
      <c r="F35" s="258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58">
        <v>16000</v>
      </c>
      <c r="F36" s="258">
        <v>16000</v>
      </c>
      <c r="G36" s="259"/>
      <c r="H36" s="259"/>
      <c r="I36" s="53"/>
    </row>
    <row r="37" spans="1:9" x14ac:dyDescent="0.25">
      <c r="A37" s="21"/>
      <c r="B37" s="59" t="s">
        <v>122</v>
      </c>
      <c r="C37" s="59"/>
      <c r="D37" s="59"/>
      <c r="E37" s="258">
        <v>180000</v>
      </c>
      <c r="F37" s="258">
        <v>160000</v>
      </c>
      <c r="G37" s="259"/>
      <c r="H37" s="259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274" t="s">
        <v>124</v>
      </c>
      <c r="C39" s="274"/>
      <c r="D39" s="274"/>
      <c r="E39" s="258">
        <v>1800000</v>
      </c>
      <c r="F39" s="258">
        <v>160000</v>
      </c>
      <c r="G39" s="259"/>
      <c r="H39" s="259"/>
      <c r="I39" s="53"/>
    </row>
    <row r="40" spans="1:9" ht="15" customHeight="1" x14ac:dyDescent="0.25">
      <c r="A40" s="21"/>
      <c r="B40" s="274" t="s">
        <v>125</v>
      </c>
      <c r="C40" s="274"/>
      <c r="D40" s="274"/>
      <c r="E40" s="258">
        <v>1500000</v>
      </c>
      <c r="F40" s="258">
        <v>160000</v>
      </c>
      <c r="G40" s="259"/>
      <c r="H40" s="259"/>
      <c r="I40" s="53"/>
    </row>
    <row r="41" spans="1:9" ht="15" customHeight="1" x14ac:dyDescent="0.25">
      <c r="A41" s="21"/>
      <c r="B41" s="54" t="s">
        <v>145</v>
      </c>
      <c r="C41" s="54"/>
      <c r="D41" s="54"/>
      <c r="E41" s="258">
        <v>1000000</v>
      </c>
      <c r="F41" s="258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267">
        <v>200000</v>
      </c>
      <c r="F42" s="267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267">
        <v>140000</v>
      </c>
      <c r="F43" s="267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267">
        <v>190000</v>
      </c>
      <c r="F44" s="267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267">
        <v>160000</v>
      </c>
      <c r="F45" s="267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267">
        <v>150000</v>
      </c>
      <c r="F46" s="267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267">
        <v>150000</v>
      </c>
      <c r="F47" s="267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267">
        <v>1500</v>
      </c>
      <c r="F48" s="267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267">
        <v>150000</v>
      </c>
      <c r="F49" s="267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267">
        <v>8000</v>
      </c>
      <c r="F50" s="267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267">
        <v>150000</v>
      </c>
      <c r="F51" s="267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267"/>
      <c r="F52" s="267"/>
      <c r="G52" s="253"/>
      <c r="H52" s="253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270" t="s">
        <v>72</v>
      </c>
      <c r="C55" s="270"/>
      <c r="D55" s="270"/>
      <c r="E55" s="270"/>
      <c r="F55" s="270"/>
      <c r="G55" s="270"/>
      <c r="H55" s="61"/>
      <c r="I55" s="62">
        <f>+SUM(I6:I38)</f>
        <v>5100000</v>
      </c>
    </row>
    <row r="56" spans="1:10" ht="16.5" thickTop="1" thickBot="1" x14ac:dyDescent="0.3">
      <c r="A56" s="21"/>
      <c r="B56" s="270" t="s">
        <v>126</v>
      </c>
      <c r="C56" s="270"/>
      <c r="D56" s="270"/>
      <c r="E56" s="270"/>
      <c r="F56" s="270"/>
      <c r="G56" s="270"/>
      <c r="H56" s="61"/>
      <c r="I56" s="62" t="e">
        <f>+I55+#REF!</f>
        <v>#REF!</v>
      </c>
    </row>
    <row r="57" spans="1:10" ht="15.75" thickTop="1" x14ac:dyDescent="0.25">
      <c r="A57" s="21"/>
      <c r="B57" s="274"/>
      <c r="C57" s="274"/>
      <c r="D57" s="274"/>
      <c r="E57" s="258"/>
      <c r="F57" s="258"/>
      <c r="G57" s="259"/>
      <c r="H57" s="259"/>
      <c r="I57" s="53"/>
    </row>
    <row r="58" spans="1:10" x14ac:dyDescent="0.25">
      <c r="A58"/>
      <c r="B58" s="294" t="s">
        <v>189</v>
      </c>
      <c r="C58" s="294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295" t="s">
        <v>286</v>
      </c>
      <c r="C81" s="295"/>
      <c r="D81" s="295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295" t="s">
        <v>285</v>
      </c>
      <c r="C82" s="295"/>
      <c r="D82" s="295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295" t="s">
        <v>287</v>
      </c>
      <c r="C83" s="295"/>
      <c r="D83" s="295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267">
        <v>49900</v>
      </c>
      <c r="F137" s="267"/>
      <c r="G137" s="253" t="e">
        <f>ROUNDUP(((G130*1)/8),0)</f>
        <v>#VALUE!</v>
      </c>
      <c r="H137" s="253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75"/>
      <c r="H421" s="275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75"/>
      <c r="H422" s="275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M365"/>
  <sheetViews>
    <sheetView showGridLines="0" workbookViewId="0">
      <selection activeCell="H26" sqref="H26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249" t="s">
        <v>150</v>
      </c>
      <c r="C4" s="249"/>
      <c r="D4" s="249"/>
      <c r="E4" s="249"/>
    </row>
    <row r="5" spans="1:6" ht="15" customHeight="1" x14ac:dyDescent="0.25">
      <c r="A5" s="21"/>
      <c r="B5" s="299" t="s">
        <v>151</v>
      </c>
      <c r="C5" s="299"/>
      <c r="D5" s="299"/>
      <c r="E5" s="299"/>
      <c r="F5" s="299"/>
    </row>
    <row r="6" spans="1:6" ht="15" customHeight="1" x14ac:dyDescent="0.25">
      <c r="A6" s="21"/>
      <c r="B6" s="299" t="s">
        <v>152</v>
      </c>
      <c r="C6" s="299"/>
      <c r="D6" s="299"/>
      <c r="E6" s="299"/>
      <c r="F6" s="299"/>
    </row>
    <row r="7" spans="1:6" ht="15" customHeight="1" x14ac:dyDescent="0.25">
      <c r="A7" s="21"/>
      <c r="B7" s="299" t="s">
        <v>153</v>
      </c>
      <c r="C7" s="299"/>
      <c r="D7" s="299"/>
      <c r="E7" s="299"/>
      <c r="F7" s="299"/>
    </row>
    <row r="8" spans="1:6" ht="15" customHeight="1" x14ac:dyDescent="0.25">
      <c r="A8" s="21"/>
      <c r="B8" s="299" t="s">
        <v>87</v>
      </c>
      <c r="C8" s="299"/>
      <c r="D8" s="299"/>
      <c r="E8" s="299"/>
      <c r="F8" s="299"/>
    </row>
    <row r="9" spans="1:6" ht="33" customHeight="1" x14ac:dyDescent="0.25">
      <c r="A9" s="21"/>
      <c r="B9" s="298" t="s">
        <v>88</v>
      </c>
      <c r="C9" s="298"/>
      <c r="D9" s="298"/>
      <c r="E9" s="298"/>
      <c r="F9" s="298"/>
    </row>
    <row r="10" spans="1:6" x14ac:dyDescent="0.25">
      <c r="A10" s="21"/>
      <c r="B10" s="254" t="str">
        <f>IF($A10&gt;0,VLOOKUP($A10,[2]ADICIONALES!$A$1:$C$200,2,FALSE),"")</f>
        <v/>
      </c>
      <c r="C10" s="254"/>
      <c r="D10" s="254"/>
    </row>
    <row r="11" spans="1:6" x14ac:dyDescent="0.25">
      <c r="A11" s="21"/>
      <c r="B11" s="254" t="str">
        <f>IF($A11&gt;0,VLOOKUP($A11,[2]ADICIONALES!$A$1:$C$200,2,FALSE),"")</f>
        <v/>
      </c>
      <c r="C11" s="254"/>
      <c r="D11" s="254"/>
    </row>
    <row r="12" spans="1:6" x14ac:dyDescent="0.25">
      <c r="A12" s="21"/>
      <c r="B12" s="254" t="str">
        <f>IF($A12&gt;0,VLOOKUP($A12,[2]ADICIONALES!$A$1:$C$200,2,FALSE),"")</f>
        <v/>
      </c>
      <c r="C12" s="254"/>
      <c r="D12" s="254"/>
    </row>
    <row r="13" spans="1:6" x14ac:dyDescent="0.25">
      <c r="A13" s="21"/>
      <c r="B13" s="254" t="str">
        <f>IF($A13&gt;0,VLOOKUP($A13,[2]ADICIONALES!$A$1:$C$200,2,FALSE),"")</f>
        <v/>
      </c>
      <c r="C13" s="254"/>
      <c r="D13" s="254"/>
    </row>
    <row r="14" spans="1:6" x14ac:dyDescent="0.25">
      <c r="A14" s="21"/>
      <c r="B14" s="254" t="str">
        <f>IF($A14&gt;0,VLOOKUP($A14,[2]ADICIONALES!$A$1:$C$200,2,FALSE),"")</f>
        <v/>
      </c>
      <c r="C14" s="254"/>
      <c r="D14" s="254"/>
    </row>
    <row r="15" spans="1:6" x14ac:dyDescent="0.25">
      <c r="A15" s="21"/>
      <c r="B15" s="254" t="str">
        <f>IF($A15&gt;0,VLOOKUP($A15,[2]ADICIONALES!$A$1:$C$200,2,FALSE),"")</f>
        <v/>
      </c>
      <c r="C15" s="254"/>
      <c r="D15" s="254"/>
    </row>
    <row r="16" spans="1:6" x14ac:dyDescent="0.25">
      <c r="A16" s="21"/>
      <c r="B16" s="254" t="str">
        <f>IF($A16&gt;0,VLOOKUP($A16,[2]ADICIONALES!$A$1:$C$200,2,FALSE),"")</f>
        <v/>
      </c>
      <c r="C16" s="254"/>
      <c r="D16" s="254"/>
    </row>
    <row r="17" spans="1:4" x14ac:dyDescent="0.25">
      <c r="A17" s="21"/>
      <c r="B17" s="254" t="str">
        <f>IF($A17&gt;0,VLOOKUP($A17,[2]ADICIONALES!$A$1:$C$200,2,FALSE),"")</f>
        <v/>
      </c>
      <c r="C17" s="254"/>
      <c r="D17" s="254"/>
    </row>
    <row r="18" spans="1:4" x14ac:dyDescent="0.25">
      <c r="A18" s="21"/>
      <c r="B18" s="254" t="str">
        <f>IF($A18&gt;0,VLOOKUP($A18,[2]ADICIONALES!$A$1:$C$200,2,FALSE),"")</f>
        <v/>
      </c>
      <c r="C18" s="254"/>
      <c r="D18" s="254"/>
    </row>
    <row r="19" spans="1:4" x14ac:dyDescent="0.25">
      <c r="A19" s="21"/>
      <c r="B19" s="254" t="str">
        <f>IF($A19&gt;0,VLOOKUP($A19,[2]ADICIONALES!$A$1:$C$200,2,FALSE),"")</f>
        <v/>
      </c>
      <c r="C19" s="254"/>
      <c r="D19" s="254"/>
    </row>
    <row r="20" spans="1:4" x14ac:dyDescent="0.25">
      <c r="A20" s="21"/>
      <c r="B20" s="254" t="str">
        <f>IF($A20&gt;0,VLOOKUP($A20,[2]ADICIONALES!$A$1:$C$200,2,FALSE),"")</f>
        <v/>
      </c>
      <c r="C20" s="254"/>
      <c r="D20" s="254"/>
    </row>
    <row r="21" spans="1:4" x14ac:dyDescent="0.25">
      <c r="A21" s="21"/>
      <c r="B21" s="254" t="str">
        <f>IF($A21&gt;0,VLOOKUP($A21,[2]ADICIONALES!$A$1:$C$200,2,FALSE),"")</f>
        <v/>
      </c>
      <c r="C21" s="254"/>
      <c r="D21" s="254"/>
    </row>
    <row r="22" spans="1:4" x14ac:dyDescent="0.25">
      <c r="A22" s="21"/>
      <c r="B22" s="254" t="str">
        <f>IF($A22&gt;0,VLOOKUP($A22,[2]ADICIONALES!$A$1:$C$200,2,FALSE),"")</f>
        <v/>
      </c>
      <c r="C22" s="254"/>
      <c r="D22" s="254"/>
    </row>
    <row r="23" spans="1:4" x14ac:dyDescent="0.25">
      <c r="A23" s="21"/>
      <c r="B23" s="254" t="str">
        <f>IF($A23&gt;0,VLOOKUP($A23,[2]ADICIONALES!$A$1:$C$200,2,FALSE),"")</f>
        <v/>
      </c>
      <c r="C23" s="254"/>
      <c r="D23" s="254"/>
    </row>
    <row r="24" spans="1:4" x14ac:dyDescent="0.25">
      <c r="A24" s="21"/>
      <c r="B24" s="254" t="str">
        <f>IF($A24&gt;0,VLOOKUP($A24,[2]ADICIONALES!$A$1:$C$200,2,FALSE),"")</f>
        <v/>
      </c>
      <c r="C24" s="254"/>
      <c r="D24" s="254"/>
    </row>
    <row r="25" spans="1:4" x14ac:dyDescent="0.25">
      <c r="A25" s="21"/>
      <c r="B25" s="254" t="str">
        <f>IF($A25&gt;0,VLOOKUP($A25,[2]ADICIONALES!$A$1:$C$200,2,FALSE),"")</f>
        <v/>
      </c>
      <c r="C25" s="254"/>
      <c r="D25" s="254"/>
    </row>
    <row r="26" spans="1:4" x14ac:dyDescent="0.25">
      <c r="A26" s="21"/>
      <c r="B26" s="254" t="str">
        <f>IF($A26&gt;0,VLOOKUP($A26,[2]ADICIONALES!$A$1:$C$200,2,FALSE),"")</f>
        <v/>
      </c>
      <c r="C26" s="254"/>
      <c r="D26" s="254"/>
    </row>
    <row r="27" spans="1:4" x14ac:dyDescent="0.25">
      <c r="A27" s="21"/>
      <c r="B27" s="254" t="str">
        <f>IF($A27&gt;0,VLOOKUP($A27,[2]ADICIONALES!$A$1:$C$200,2,FALSE),"")</f>
        <v/>
      </c>
      <c r="C27" s="254"/>
      <c r="D27" s="254"/>
    </row>
    <row r="28" spans="1:4" x14ac:dyDescent="0.25">
      <c r="A28" s="21"/>
      <c r="B28" s="254" t="str">
        <f>IF($A28&gt;0,VLOOKUP($A28,[2]ADICIONALES!$A$1:$C$200,2,FALSE),"")</f>
        <v/>
      </c>
      <c r="C28" s="254"/>
      <c r="D28" s="254"/>
    </row>
    <row r="29" spans="1:4" x14ac:dyDescent="0.25">
      <c r="A29" s="21"/>
      <c r="B29" s="254" t="str">
        <f>IF($A29&gt;0,VLOOKUP($A29,[2]ADICIONALES!$A$1:$C$200,2,FALSE),"")</f>
        <v/>
      </c>
      <c r="C29" s="254"/>
      <c r="D29" s="254"/>
    </row>
    <row r="30" spans="1:4" x14ac:dyDescent="0.25">
      <c r="A30" s="21"/>
      <c r="B30" s="254" t="str">
        <f>IF($A30&gt;0,VLOOKUP($A30,[2]ADICIONALES!$A$1:$C$200,2,FALSE),"")</f>
        <v/>
      </c>
      <c r="C30" s="254"/>
      <c r="D30" s="254"/>
    </row>
    <row r="31" spans="1:4" x14ac:dyDescent="0.25">
      <c r="A31" s="21"/>
      <c r="B31" s="254" t="str">
        <f>IF($A31&gt;0,VLOOKUP($A31,[2]ADICIONALES!$A$1:$C$200,2,FALSE),"")</f>
        <v/>
      </c>
      <c r="C31" s="254"/>
      <c r="D31" s="254"/>
    </row>
    <row r="32" spans="1:4" x14ac:dyDescent="0.25">
      <c r="A32" s="21"/>
      <c r="B32" s="254" t="str">
        <f>IF($A32&gt;0,VLOOKUP($A32,[2]ADICIONALES!$A$1:$C$200,2,FALSE),"")</f>
        <v/>
      </c>
      <c r="C32" s="254"/>
      <c r="D32" s="254"/>
    </row>
    <row r="33" spans="1:13" x14ac:dyDescent="0.25">
      <c r="A33" s="21"/>
      <c r="B33" s="254" t="str">
        <f>IF($A33&gt;0,VLOOKUP($A33,[2]ADICIONALES!$A$1:$C$200,2,FALSE),"")</f>
        <v/>
      </c>
      <c r="C33" s="254"/>
      <c r="D33" s="254"/>
    </row>
    <row r="34" spans="1:13" x14ac:dyDescent="0.25">
      <c r="A34" s="21"/>
      <c r="B34" s="254" t="str">
        <f>IF($A34&gt;0,VLOOKUP($A34,[2]ADICIONALES!$A$1:$C$200,2,FALSE),"")</f>
        <v/>
      </c>
      <c r="C34" s="254"/>
      <c r="D34" s="254"/>
    </row>
    <row r="35" spans="1:13" x14ac:dyDescent="0.25">
      <c r="A35" s="21"/>
      <c r="B35" s="254" t="str">
        <f>IF($A35&gt;0,VLOOKUP($A35,[2]ADICIONALES!$A$1:$C$200,2,FALSE),"")</f>
        <v/>
      </c>
      <c r="C35" s="254"/>
      <c r="D35" s="254"/>
    </row>
    <row r="36" spans="1:13" s="25" customFormat="1" x14ac:dyDescent="0.25">
      <c r="A36" s="21"/>
      <c r="B36" s="254" t="str">
        <f>IF($A36&gt;0,VLOOKUP($A36,[2]ADICIONALES!$A$1:$C$200,2,FALSE),"")</f>
        <v/>
      </c>
      <c r="C36" s="254"/>
      <c r="D36" s="254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314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17" sqref="H17"/>
    </sheetView>
  </sheetViews>
  <sheetFormatPr baseColWidth="10" defaultColWidth="9.140625" defaultRowHeight="18.75" x14ac:dyDescent="0.3"/>
  <cols>
    <col min="1" max="1" width="120" style="213" customWidth="1"/>
    <col min="2" max="2" width="18.42578125" style="212" customWidth="1"/>
    <col min="3" max="16384" width="9.140625" style="213"/>
  </cols>
  <sheetData>
    <row r="1" spans="1:12" x14ac:dyDescent="0.3">
      <c r="A1" s="211" t="s">
        <v>366</v>
      </c>
    </row>
    <row r="2" spans="1:12" x14ac:dyDescent="0.3">
      <c r="A2" s="214" t="s">
        <v>367</v>
      </c>
    </row>
    <row r="3" spans="1:12" x14ac:dyDescent="0.3">
      <c r="A3" s="214"/>
    </row>
    <row r="4" spans="1:12" x14ac:dyDescent="0.3">
      <c r="A4" s="215" t="s">
        <v>401</v>
      </c>
      <c r="L4" s="215" t="s">
        <v>368</v>
      </c>
    </row>
    <row r="5" spans="1:12" x14ac:dyDescent="0.3">
      <c r="A5" s="220" t="s">
        <v>369</v>
      </c>
      <c r="B5" s="222">
        <v>3900</v>
      </c>
    </row>
    <row r="6" spans="1:12" x14ac:dyDescent="0.3">
      <c r="A6" s="220" t="s">
        <v>370</v>
      </c>
      <c r="B6" s="223">
        <v>3.4</v>
      </c>
    </row>
    <row r="7" spans="1:12" x14ac:dyDescent="0.3">
      <c r="A7" s="220" t="s">
        <v>371</v>
      </c>
      <c r="B7" s="223">
        <v>3.4</v>
      </c>
    </row>
    <row r="8" spans="1:12" x14ac:dyDescent="0.3">
      <c r="A8" s="220" t="s">
        <v>372</v>
      </c>
      <c r="B8" s="223">
        <v>3.2</v>
      </c>
    </row>
    <row r="9" spans="1:12" x14ac:dyDescent="0.3">
      <c r="A9" s="220" t="s">
        <v>373</v>
      </c>
      <c r="B9" s="223">
        <v>1.9</v>
      </c>
    </row>
    <row r="10" spans="1:12" x14ac:dyDescent="0.3">
      <c r="A10" s="220" t="s">
        <v>374</v>
      </c>
      <c r="B10" s="223">
        <v>2.9</v>
      </c>
    </row>
    <row r="11" spans="1:12" x14ac:dyDescent="0.3">
      <c r="A11" s="220" t="s">
        <v>375</v>
      </c>
      <c r="B11" s="223">
        <v>2.5</v>
      </c>
    </row>
    <row r="12" spans="1:12" x14ac:dyDescent="0.3">
      <c r="A12" s="216"/>
      <c r="B12" s="224"/>
    </row>
    <row r="13" spans="1:12" x14ac:dyDescent="0.3">
      <c r="A13" s="217" t="s">
        <v>402</v>
      </c>
      <c r="B13" s="224"/>
    </row>
    <row r="14" spans="1:12" x14ac:dyDescent="0.3">
      <c r="A14" s="220" t="s">
        <v>376</v>
      </c>
      <c r="B14" s="223">
        <v>4.5</v>
      </c>
    </row>
    <row r="15" spans="1:12" x14ac:dyDescent="0.3">
      <c r="A15" s="220" t="s">
        <v>377</v>
      </c>
      <c r="B15" s="223">
        <v>4.5</v>
      </c>
    </row>
    <row r="16" spans="1:12" x14ac:dyDescent="0.3">
      <c r="A16" s="220" t="s">
        <v>378</v>
      </c>
      <c r="B16" s="223">
        <v>3.4</v>
      </c>
    </row>
    <row r="17" spans="1:2" x14ac:dyDescent="0.3">
      <c r="A17" s="220" t="s">
        <v>379</v>
      </c>
      <c r="B17" s="223">
        <v>3.4</v>
      </c>
    </row>
    <row r="18" spans="1:2" x14ac:dyDescent="0.3">
      <c r="A18" s="220" t="s">
        <v>380</v>
      </c>
      <c r="B18" s="223">
        <v>3.4</v>
      </c>
    </row>
    <row r="19" spans="1:2" x14ac:dyDescent="0.3">
      <c r="A19" s="220" t="s">
        <v>381</v>
      </c>
      <c r="B19" s="223">
        <v>2.9</v>
      </c>
    </row>
    <row r="20" spans="1:2" x14ac:dyDescent="0.3">
      <c r="A20" s="220" t="s">
        <v>382</v>
      </c>
      <c r="B20" s="223">
        <v>2.4</v>
      </c>
    </row>
    <row r="21" spans="1:2" x14ac:dyDescent="0.3">
      <c r="A21" s="220" t="s">
        <v>383</v>
      </c>
      <c r="B21" s="223">
        <v>4.8</v>
      </c>
    </row>
    <row r="22" spans="1:2" x14ac:dyDescent="0.3">
      <c r="A22" s="220" t="s">
        <v>384</v>
      </c>
      <c r="B22" s="223">
        <v>4.5</v>
      </c>
    </row>
    <row r="23" spans="1:2" x14ac:dyDescent="0.3">
      <c r="A23" s="220" t="s">
        <v>385</v>
      </c>
      <c r="B23" s="223">
        <v>3.4</v>
      </c>
    </row>
    <row r="24" spans="1:2" x14ac:dyDescent="0.3">
      <c r="A24" s="218"/>
      <c r="B24" s="224"/>
    </row>
    <row r="25" spans="1:2" x14ac:dyDescent="0.3">
      <c r="A25" s="219" t="s">
        <v>403</v>
      </c>
      <c r="B25" s="224"/>
    </row>
    <row r="26" spans="1:2" x14ac:dyDescent="0.3">
      <c r="A26" s="220" t="s">
        <v>386</v>
      </c>
      <c r="B26" s="223">
        <v>3.2</v>
      </c>
    </row>
    <row r="27" spans="1:2" x14ac:dyDescent="0.3">
      <c r="A27" s="220" t="s">
        <v>387</v>
      </c>
      <c r="B27" s="223">
        <v>2.9</v>
      </c>
    </row>
    <row r="28" spans="1:2" x14ac:dyDescent="0.3">
      <c r="A28" s="220" t="s">
        <v>388</v>
      </c>
      <c r="B28" s="223">
        <v>2</v>
      </c>
    </row>
    <row r="29" spans="1:2" x14ac:dyDescent="0.3">
      <c r="A29" s="218"/>
      <c r="B29" s="224"/>
    </row>
    <row r="30" spans="1:2" x14ac:dyDescent="0.3">
      <c r="A30" s="219" t="s">
        <v>404</v>
      </c>
      <c r="B30" s="224"/>
    </row>
    <row r="31" spans="1:2" x14ac:dyDescent="0.3">
      <c r="A31" s="220" t="s">
        <v>389</v>
      </c>
      <c r="B31" s="223">
        <v>3.9</v>
      </c>
    </row>
    <row r="32" spans="1:2" x14ac:dyDescent="0.3">
      <c r="A32" s="220" t="s">
        <v>390</v>
      </c>
      <c r="B32" s="223">
        <v>3.4</v>
      </c>
    </row>
    <row r="33" spans="1:2" x14ac:dyDescent="0.3">
      <c r="A33" s="220" t="s">
        <v>391</v>
      </c>
      <c r="B33" s="223">
        <v>3.4</v>
      </c>
    </row>
    <row r="34" spans="1:2" x14ac:dyDescent="0.3">
      <c r="A34" s="220" t="s">
        <v>392</v>
      </c>
      <c r="B34" s="223">
        <v>2.5</v>
      </c>
    </row>
    <row r="35" spans="1:2" x14ac:dyDescent="0.3">
      <c r="A35" s="218"/>
      <c r="B35" s="224"/>
    </row>
    <row r="36" spans="1:2" x14ac:dyDescent="0.3">
      <c r="A36" s="221" t="s">
        <v>405</v>
      </c>
      <c r="B36" s="224"/>
    </row>
    <row r="37" spans="1:2" x14ac:dyDescent="0.3">
      <c r="A37" s="220" t="s">
        <v>393</v>
      </c>
      <c r="B37" s="223">
        <v>4.9000000000000004</v>
      </c>
    </row>
    <row r="38" spans="1:2" x14ac:dyDescent="0.3">
      <c r="A38" s="220" t="s">
        <v>394</v>
      </c>
      <c r="B38" s="223">
        <v>3.9</v>
      </c>
    </row>
    <row r="39" spans="1:2" x14ac:dyDescent="0.3">
      <c r="A39" s="220" t="s">
        <v>395</v>
      </c>
      <c r="B39" s="223">
        <v>3.9</v>
      </c>
    </row>
    <row r="40" spans="1:2" x14ac:dyDescent="0.3">
      <c r="A40" s="220" t="s">
        <v>396</v>
      </c>
      <c r="B40" s="223">
        <v>3.9</v>
      </c>
    </row>
    <row r="41" spans="1:2" x14ac:dyDescent="0.3">
      <c r="A41" s="220" t="s">
        <v>397</v>
      </c>
      <c r="B41" s="223">
        <v>3.4</v>
      </c>
    </row>
    <row r="42" spans="1:2" x14ac:dyDescent="0.3">
      <c r="A42" s="220" t="s">
        <v>398</v>
      </c>
      <c r="B42" s="223">
        <v>3.9</v>
      </c>
    </row>
    <row r="43" spans="1:2" x14ac:dyDescent="0.3">
      <c r="A43" s="220" t="s">
        <v>399</v>
      </c>
      <c r="B43" s="223">
        <v>3.9</v>
      </c>
    </row>
    <row r="44" spans="1:2" x14ac:dyDescent="0.3">
      <c r="A44" s="220" t="s">
        <v>400</v>
      </c>
      <c r="B44" s="223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197" t="s">
        <v>102</v>
      </c>
    </row>
    <row r="2" spans="1:1" ht="23.25" x14ac:dyDescent="0.25">
      <c r="A2" s="198" t="s">
        <v>347</v>
      </c>
    </row>
    <row r="3" spans="1:1" ht="18.75" x14ac:dyDescent="0.25">
      <c r="A3" s="199"/>
    </row>
    <row r="4" spans="1:1" ht="18.75" x14ac:dyDescent="0.25">
      <c r="A4" s="200" t="s">
        <v>315</v>
      </c>
    </row>
    <row r="5" spans="1:1" ht="18.75" x14ac:dyDescent="0.25">
      <c r="A5" s="200" t="s">
        <v>339</v>
      </c>
    </row>
    <row r="6" spans="1:1" ht="18.75" x14ac:dyDescent="0.25">
      <c r="A6" s="200" t="s">
        <v>340</v>
      </c>
    </row>
    <row r="7" spans="1:1" ht="18.75" x14ac:dyDescent="0.25">
      <c r="A7" s="200" t="s">
        <v>316</v>
      </c>
    </row>
    <row r="8" spans="1:1" ht="18.75" x14ac:dyDescent="0.25">
      <c r="A8" s="200" t="s">
        <v>317</v>
      </c>
    </row>
    <row r="9" spans="1:1" ht="18.75" x14ac:dyDescent="0.25">
      <c r="A9" s="200" t="s">
        <v>318</v>
      </c>
    </row>
    <row r="10" spans="1:1" ht="18.75" x14ac:dyDescent="0.25">
      <c r="A10" s="200" t="s">
        <v>341</v>
      </c>
    </row>
    <row r="11" spans="1:1" ht="18.75" x14ac:dyDescent="0.25">
      <c r="A11" s="200" t="s">
        <v>342</v>
      </c>
    </row>
    <row r="12" spans="1:1" ht="18.75" x14ac:dyDescent="0.25">
      <c r="A12" s="200" t="s">
        <v>343</v>
      </c>
    </row>
    <row r="13" spans="1:1" ht="18.75" x14ac:dyDescent="0.25">
      <c r="A13" s="200" t="s">
        <v>344</v>
      </c>
    </row>
    <row r="14" spans="1:1" ht="18.75" x14ac:dyDescent="0.25">
      <c r="A14" s="200" t="s">
        <v>345</v>
      </c>
    </row>
    <row r="15" spans="1:1" ht="18.75" x14ac:dyDescent="0.25">
      <c r="A15" s="200" t="s">
        <v>319</v>
      </c>
    </row>
    <row r="16" spans="1:1" ht="18.75" x14ac:dyDescent="0.25">
      <c r="A16" s="200" t="s">
        <v>320</v>
      </c>
    </row>
    <row r="17" spans="1:1" ht="18.75" x14ac:dyDescent="0.25">
      <c r="A17" s="200" t="s">
        <v>321</v>
      </c>
    </row>
    <row r="18" spans="1:1" ht="18.75" x14ac:dyDescent="0.25">
      <c r="A18" s="200" t="s">
        <v>322</v>
      </c>
    </row>
    <row r="19" spans="1:1" ht="18.75" x14ac:dyDescent="0.25">
      <c r="A19" s="200" t="s">
        <v>323</v>
      </c>
    </row>
    <row r="20" spans="1:1" ht="18.75" x14ac:dyDescent="0.25">
      <c r="A20" s="200" t="s">
        <v>324</v>
      </c>
    </row>
    <row r="21" spans="1:1" ht="18.75" x14ac:dyDescent="0.25">
      <c r="A21" s="200" t="s">
        <v>325</v>
      </c>
    </row>
    <row r="22" spans="1:1" ht="18.75" x14ac:dyDescent="0.25">
      <c r="A22" s="200" t="s">
        <v>326</v>
      </c>
    </row>
    <row r="23" spans="1:1" ht="18.75" x14ac:dyDescent="0.25">
      <c r="A23" s="200" t="s">
        <v>327</v>
      </c>
    </row>
    <row r="24" spans="1:1" ht="18.75" x14ac:dyDescent="0.25">
      <c r="A24" s="200" t="s">
        <v>346</v>
      </c>
    </row>
    <row r="25" spans="1:1" ht="18.75" x14ac:dyDescent="0.25">
      <c r="A25" s="200" t="s">
        <v>328</v>
      </c>
    </row>
    <row r="26" spans="1:1" ht="18.75" x14ac:dyDescent="0.25">
      <c r="A26" s="200" t="s">
        <v>329</v>
      </c>
    </row>
    <row r="27" spans="1:1" ht="18.75" x14ac:dyDescent="0.25">
      <c r="A27" s="200" t="s">
        <v>330</v>
      </c>
    </row>
    <row r="28" spans="1:1" ht="18.75" x14ac:dyDescent="0.25">
      <c r="A28" s="200" t="s">
        <v>331</v>
      </c>
    </row>
    <row r="29" spans="1:1" ht="18.75" x14ac:dyDescent="0.25">
      <c r="A29" s="200" t="s">
        <v>332</v>
      </c>
    </row>
    <row r="30" spans="1:1" ht="18.75" x14ac:dyDescent="0.25">
      <c r="A30" s="200" t="s">
        <v>333</v>
      </c>
    </row>
    <row r="31" spans="1:1" ht="18.75" x14ac:dyDescent="0.25">
      <c r="A31" s="200" t="s">
        <v>334</v>
      </c>
    </row>
    <row r="32" spans="1:1" ht="18.75" x14ac:dyDescent="0.25">
      <c r="A32" s="200" t="s">
        <v>335</v>
      </c>
    </row>
    <row r="33" spans="1:1" ht="18.75" x14ac:dyDescent="0.25">
      <c r="A33" s="200" t="s">
        <v>336</v>
      </c>
    </row>
    <row r="34" spans="1:1" ht="18.75" x14ac:dyDescent="0.25">
      <c r="A34" s="200" t="s">
        <v>337</v>
      </c>
    </row>
    <row r="35" spans="1:1" ht="18.75" x14ac:dyDescent="0.25">
      <c r="A35" s="200" t="s">
        <v>338</v>
      </c>
    </row>
    <row r="36" spans="1:1" ht="21" customHeight="1" x14ac:dyDescent="0.25">
      <c r="A36" s="300" t="s">
        <v>170</v>
      </c>
    </row>
    <row r="37" spans="1:1" ht="16.5" customHeight="1" x14ac:dyDescent="0.25">
      <c r="A37" s="300"/>
    </row>
    <row r="38" spans="1:1" ht="16.5" customHeight="1" x14ac:dyDescent="0.25">
      <c r="A38" s="300"/>
    </row>
    <row r="39" spans="1:1" ht="16.5" customHeight="1" x14ac:dyDescent="0.25">
      <c r="A39" s="300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topLeftCell="A13" workbookViewId="0">
      <selection sqref="A1:A40"/>
    </sheetView>
  </sheetViews>
  <sheetFormatPr baseColWidth="10" defaultRowHeight="15" x14ac:dyDescent="0.25"/>
  <cols>
    <col min="1" max="1" width="85.7109375" style="231" customWidth="1"/>
    <col min="2" max="16384" width="11.42578125" style="231"/>
  </cols>
  <sheetData>
    <row r="1" spans="1:1" ht="23.25" x14ac:dyDescent="0.25">
      <c r="A1" s="230" t="s">
        <v>442</v>
      </c>
    </row>
    <row r="2" spans="1:1" x14ac:dyDescent="0.25">
      <c r="A2" s="232" t="s">
        <v>415</v>
      </c>
    </row>
    <row r="3" spans="1:1" ht="9.75" customHeight="1" x14ac:dyDescent="0.25">
      <c r="A3" s="232"/>
    </row>
    <row r="4" spans="1:1" ht="15.75" x14ac:dyDescent="0.25">
      <c r="A4" s="233" t="s">
        <v>416</v>
      </c>
    </row>
    <row r="5" spans="1:1" ht="15.75" x14ac:dyDescent="0.25">
      <c r="A5" s="234" t="s">
        <v>417</v>
      </c>
    </row>
    <row r="6" spans="1:1" x14ac:dyDescent="0.25">
      <c r="A6" s="235"/>
    </row>
    <row r="7" spans="1:1" ht="15.75" x14ac:dyDescent="0.25">
      <c r="A7" s="236" t="s">
        <v>418</v>
      </c>
    </row>
    <row r="8" spans="1:1" x14ac:dyDescent="0.25">
      <c r="A8" s="232"/>
    </row>
    <row r="9" spans="1:1" ht="15.75" x14ac:dyDescent="0.25">
      <c r="A9" s="233" t="s">
        <v>419</v>
      </c>
    </row>
    <row r="10" spans="1:1" x14ac:dyDescent="0.25">
      <c r="A10" s="232" t="s">
        <v>420</v>
      </c>
    </row>
    <row r="11" spans="1:1" ht="9.75" customHeight="1" x14ac:dyDescent="0.25">
      <c r="A11" s="235"/>
    </row>
    <row r="12" spans="1:1" ht="15.75" x14ac:dyDescent="0.25">
      <c r="A12" s="236" t="s">
        <v>421</v>
      </c>
    </row>
    <row r="13" spans="1:1" x14ac:dyDescent="0.25">
      <c r="A13" s="232" t="s">
        <v>422</v>
      </c>
    </row>
    <row r="14" spans="1:1" ht="9.75" customHeight="1" x14ac:dyDescent="0.25">
      <c r="A14" s="235"/>
    </row>
    <row r="15" spans="1:1" ht="15" customHeight="1" x14ac:dyDescent="0.25">
      <c r="A15" s="233" t="s">
        <v>423</v>
      </c>
    </row>
    <row r="16" spans="1:1" ht="9.75" customHeight="1" x14ac:dyDescent="0.25">
      <c r="A16" s="235"/>
    </row>
    <row r="17" spans="1:1" ht="15.75" x14ac:dyDescent="0.25">
      <c r="A17" s="233" t="s">
        <v>424</v>
      </c>
    </row>
    <row r="18" spans="1:1" x14ac:dyDescent="0.25">
      <c r="A18" s="232" t="s">
        <v>425</v>
      </c>
    </row>
    <row r="19" spans="1:1" ht="9.75" customHeight="1" x14ac:dyDescent="0.25">
      <c r="A19" s="232"/>
    </row>
    <row r="20" spans="1:1" ht="15.75" x14ac:dyDescent="0.25">
      <c r="A20" s="233" t="s">
        <v>426</v>
      </c>
    </row>
    <row r="21" spans="1:1" x14ac:dyDescent="0.25">
      <c r="A21" s="232" t="s">
        <v>427</v>
      </c>
    </row>
    <row r="22" spans="1:1" ht="9.75" customHeight="1" x14ac:dyDescent="0.25">
      <c r="A22" s="232"/>
    </row>
    <row r="23" spans="1:1" ht="15.75" x14ac:dyDescent="0.25">
      <c r="A23" s="233" t="s">
        <v>428</v>
      </c>
    </row>
    <row r="24" spans="1:1" x14ac:dyDescent="0.25">
      <c r="A24" s="232" t="s">
        <v>429</v>
      </c>
    </row>
    <row r="25" spans="1:1" ht="9.75" customHeight="1" x14ac:dyDescent="0.25">
      <c r="A25" s="232"/>
    </row>
    <row r="26" spans="1:1" ht="15.75" x14ac:dyDescent="0.25">
      <c r="A26" s="233" t="s">
        <v>430</v>
      </c>
    </row>
    <row r="27" spans="1:1" x14ac:dyDescent="0.25">
      <c r="A27" s="232" t="s">
        <v>431</v>
      </c>
    </row>
    <row r="28" spans="1:1" ht="9.75" customHeight="1" x14ac:dyDescent="0.25">
      <c r="A28" s="232"/>
    </row>
    <row r="29" spans="1:1" ht="15.75" x14ac:dyDescent="0.25">
      <c r="A29" s="233" t="s">
        <v>432</v>
      </c>
    </row>
    <row r="30" spans="1:1" ht="9.75" customHeight="1" x14ac:dyDescent="0.25">
      <c r="A30" s="233"/>
    </row>
    <row r="31" spans="1:1" ht="15.75" x14ac:dyDescent="0.25">
      <c r="A31" s="233" t="s">
        <v>433</v>
      </c>
    </row>
    <row r="32" spans="1:1" ht="9.75" customHeight="1" x14ac:dyDescent="0.25">
      <c r="A32" s="233"/>
    </row>
    <row r="33" spans="1:1" ht="14.25" customHeight="1" x14ac:dyDescent="0.25">
      <c r="A33" s="237" t="s">
        <v>434</v>
      </c>
    </row>
    <row r="34" spans="1:1" ht="15.75" x14ac:dyDescent="0.25">
      <c r="A34" s="234" t="s">
        <v>435</v>
      </c>
    </row>
    <row r="35" spans="1:1" ht="15.75" x14ac:dyDescent="0.25">
      <c r="A35" s="234" t="s">
        <v>436</v>
      </c>
    </row>
    <row r="36" spans="1:1" ht="18" x14ac:dyDescent="0.25">
      <c r="A36" s="237" t="s">
        <v>437</v>
      </c>
    </row>
    <row r="37" spans="1:1" ht="15.75" x14ac:dyDescent="0.25">
      <c r="A37" s="233" t="s">
        <v>438</v>
      </c>
    </row>
    <row r="38" spans="1:1" ht="15.75" x14ac:dyDescent="0.25">
      <c r="A38" s="234" t="s">
        <v>439</v>
      </c>
    </row>
    <row r="39" spans="1:1" ht="12" customHeight="1" x14ac:dyDescent="0.25">
      <c r="A39" s="233"/>
    </row>
    <row r="40" spans="1:1" ht="15.75" x14ac:dyDescent="0.25">
      <c r="A40" s="234" t="s">
        <v>440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3" sqref="G23"/>
    </sheetView>
  </sheetViews>
  <sheetFormatPr baseColWidth="10"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3"/>
  <sheetViews>
    <sheetView showGridLines="0" zoomScaleNormal="100" zoomScaleSheetLayoutView="100" workbookViewId="0">
      <selection activeCell="B4" sqref="B4:H23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16" width="9.7109375" style="6" customWidth="1"/>
    <col min="17" max="17" width="88" style="6" customWidth="1"/>
    <col min="18" max="18" width="9.7109375" style="6" customWidth="1"/>
    <col min="19" max="16384" width="9.7109375" style="6"/>
  </cols>
  <sheetData>
    <row r="1" spans="1:11" ht="4.5" customHeight="1" x14ac:dyDescent="0.25">
      <c r="B1" s="38"/>
      <c r="C1" s="38"/>
      <c r="D1" s="38"/>
      <c r="E1" s="38"/>
      <c r="F1" s="38"/>
      <c r="G1" s="38"/>
    </row>
    <row r="2" spans="1:11" ht="2.25" customHeight="1" x14ac:dyDescent="0.25">
      <c r="B2" s="45"/>
      <c r="C2" s="45"/>
      <c r="D2" s="45"/>
      <c r="E2" s="45"/>
      <c r="F2" s="45"/>
      <c r="G2" s="45"/>
    </row>
    <row r="3" spans="1:11" ht="5.25" customHeight="1" x14ac:dyDescent="0.25">
      <c r="A3" s="19"/>
      <c r="B3" s="226"/>
      <c r="C3" s="226"/>
      <c r="D3" s="226"/>
      <c r="E3" s="226"/>
      <c r="F3" s="226"/>
      <c r="G3" s="226"/>
    </row>
    <row r="4" spans="1:11" x14ac:dyDescent="0.25">
      <c r="A4" s="19"/>
      <c r="B4" s="249" t="s">
        <v>406</v>
      </c>
      <c r="C4" s="249"/>
      <c r="D4" s="249"/>
      <c r="E4" s="228" t="s">
        <v>52</v>
      </c>
      <c r="F4" s="20"/>
      <c r="G4" s="20"/>
      <c r="H4" s="19"/>
    </row>
    <row r="5" spans="1:11" s="227" customFormat="1" ht="18" customHeight="1" x14ac:dyDescent="0.25">
      <c r="B5" s="41" t="s">
        <v>407</v>
      </c>
      <c r="C5" s="14"/>
      <c r="D5" s="14"/>
      <c r="E5" s="250">
        <v>37900</v>
      </c>
      <c r="F5" s="250"/>
      <c r="G5" s="247"/>
      <c r="H5" s="248"/>
    </row>
    <row r="6" spans="1:11" s="227" customFormat="1" ht="18" customHeight="1" x14ac:dyDescent="0.25">
      <c r="B6" s="41" t="s">
        <v>408</v>
      </c>
      <c r="C6" s="14"/>
      <c r="D6" s="14"/>
      <c r="E6" s="250">
        <v>35900</v>
      </c>
      <c r="F6" s="250"/>
      <c r="G6" s="247"/>
      <c r="H6" s="248"/>
    </row>
    <row r="7" spans="1:11" ht="17.100000000000001" customHeight="1" x14ac:dyDescent="0.25">
      <c r="B7" s="41" t="s">
        <v>80</v>
      </c>
      <c r="C7" s="41"/>
      <c r="D7" s="41"/>
      <c r="E7" s="250">
        <f>154000*0.9</f>
        <v>138600</v>
      </c>
      <c r="F7" s="250"/>
      <c r="G7" s="253"/>
      <c r="H7" s="253"/>
      <c r="I7" s="53"/>
      <c r="J7" s="32"/>
      <c r="K7" s="32"/>
    </row>
    <row r="8" spans="1:11" x14ac:dyDescent="0.25">
      <c r="B8" s="41" t="s">
        <v>115</v>
      </c>
      <c r="C8" s="41"/>
      <c r="D8" s="41"/>
      <c r="E8" s="250">
        <v>109000</v>
      </c>
      <c r="F8" s="250"/>
      <c r="G8" s="253"/>
      <c r="H8" s="253"/>
      <c r="I8" s="53"/>
      <c r="J8" s="182" t="e">
        <f>+I8-Sabado!I8</f>
        <v>#VALUE!</v>
      </c>
      <c r="K8" s="32"/>
    </row>
    <row r="9" spans="1:11" s="227" customFormat="1" ht="18" customHeight="1" x14ac:dyDescent="0.25">
      <c r="B9" s="41" t="s">
        <v>265</v>
      </c>
      <c r="C9" s="41"/>
      <c r="D9" s="41"/>
      <c r="E9" s="250">
        <v>7500</v>
      </c>
      <c r="F9" s="250"/>
      <c r="G9" s="247"/>
      <c r="H9" s="248"/>
    </row>
    <row r="10" spans="1:11" s="227" customFormat="1" ht="18" customHeight="1" x14ac:dyDescent="0.25">
      <c r="B10" s="41" t="s">
        <v>266</v>
      </c>
      <c r="C10" s="41"/>
      <c r="D10" s="41"/>
      <c r="E10" s="250">
        <v>9000</v>
      </c>
      <c r="F10" s="250"/>
      <c r="G10" s="247"/>
      <c r="H10" s="248"/>
    </row>
    <row r="11" spans="1:11" s="227" customFormat="1" ht="18" customHeight="1" x14ac:dyDescent="0.25">
      <c r="B11" s="41" t="s">
        <v>268</v>
      </c>
      <c r="C11" s="41"/>
      <c r="D11" s="41"/>
      <c r="E11" s="250">
        <v>65000</v>
      </c>
      <c r="F11" s="250"/>
      <c r="G11" s="247"/>
      <c r="H11" s="248"/>
    </row>
    <row r="12" spans="1:11" s="227" customFormat="1" ht="18" customHeight="1" x14ac:dyDescent="0.25">
      <c r="B12" s="41" t="s">
        <v>280</v>
      </c>
      <c r="C12" s="41"/>
      <c r="D12" s="41"/>
      <c r="E12" s="250">
        <v>140000</v>
      </c>
      <c r="F12" s="250"/>
      <c r="G12" s="247"/>
      <c r="H12" s="248"/>
    </row>
    <row r="13" spans="1:11" s="227" customFormat="1" ht="18" customHeight="1" x14ac:dyDescent="0.25">
      <c r="B13" s="41" t="s">
        <v>279</v>
      </c>
      <c r="C13" s="41"/>
      <c r="D13" s="41"/>
      <c r="E13" s="250">
        <v>220000</v>
      </c>
      <c r="F13" s="250"/>
      <c r="G13" s="247"/>
      <c r="H13" s="248"/>
    </row>
    <row r="14" spans="1:11" s="227" customFormat="1" ht="33" hidden="1" customHeight="1" x14ac:dyDescent="0.25">
      <c r="B14" s="252" t="s">
        <v>409</v>
      </c>
      <c r="C14" s="252"/>
      <c r="D14" s="252"/>
      <c r="E14" s="250">
        <v>4500000</v>
      </c>
      <c r="F14" s="250">
        <v>3800000</v>
      </c>
      <c r="G14" s="247"/>
      <c r="H14" s="248"/>
    </row>
    <row r="15" spans="1:11" s="227" customFormat="1" ht="18" hidden="1" customHeight="1" x14ac:dyDescent="0.25">
      <c r="B15" s="41" t="s">
        <v>188</v>
      </c>
      <c r="C15" s="41"/>
      <c r="D15" s="41"/>
      <c r="E15" s="250">
        <v>500000</v>
      </c>
      <c r="F15" s="250"/>
      <c r="G15" s="247"/>
      <c r="H15" s="248"/>
    </row>
    <row r="16" spans="1:11" s="227" customFormat="1" ht="18" hidden="1" customHeight="1" x14ac:dyDescent="0.25">
      <c r="B16" s="41" t="s">
        <v>410</v>
      </c>
      <c r="C16" s="41"/>
      <c r="D16" s="41"/>
      <c r="E16" s="250">
        <v>65000</v>
      </c>
      <c r="F16" s="250"/>
      <c r="G16" s="247"/>
      <c r="H16" s="248"/>
    </row>
    <row r="17" spans="1:8" s="227" customFormat="1" ht="18" customHeight="1" x14ac:dyDescent="0.25">
      <c r="B17" s="41" t="s">
        <v>129</v>
      </c>
      <c r="C17" s="41"/>
      <c r="D17" s="41"/>
      <c r="E17" s="250">
        <v>480000</v>
      </c>
      <c r="F17" s="250"/>
      <c r="G17" s="247"/>
      <c r="H17" s="248"/>
    </row>
    <row r="18" spans="1:8" s="227" customFormat="1" ht="18" hidden="1" customHeight="1" x14ac:dyDescent="0.25">
      <c r="B18" s="41" t="s">
        <v>86</v>
      </c>
      <c r="C18" s="41"/>
      <c r="D18" s="41"/>
      <c r="E18" s="250">
        <v>850000</v>
      </c>
      <c r="F18" s="250">
        <v>65000</v>
      </c>
      <c r="G18" s="247"/>
      <c r="H18" s="248"/>
    </row>
    <row r="19" spans="1:8" s="227" customFormat="1" ht="18" hidden="1" customHeight="1" x14ac:dyDescent="0.25">
      <c r="B19" s="41" t="s">
        <v>411</v>
      </c>
      <c r="C19" s="41"/>
      <c r="D19" s="41"/>
      <c r="E19" s="250">
        <v>1850000</v>
      </c>
      <c r="F19" s="250">
        <v>160000</v>
      </c>
      <c r="G19" s="247"/>
      <c r="H19" s="248"/>
    </row>
    <row r="20" spans="1:8" ht="33" hidden="1" customHeight="1" x14ac:dyDescent="0.25">
      <c r="A20" s="21"/>
      <c r="B20" s="252" t="s">
        <v>412</v>
      </c>
      <c r="C20" s="252"/>
      <c r="D20" s="252"/>
      <c r="E20" s="250">
        <v>1650000</v>
      </c>
      <c r="F20" s="250">
        <v>160000</v>
      </c>
      <c r="G20" s="229"/>
      <c r="H20" s="19"/>
    </row>
    <row r="21" spans="1:8" s="227" customFormat="1" ht="18" hidden="1" customHeight="1" x14ac:dyDescent="0.25">
      <c r="B21" s="41" t="s">
        <v>413</v>
      </c>
      <c r="C21" s="41"/>
      <c r="D21" s="41"/>
      <c r="E21" s="250">
        <v>650000</v>
      </c>
      <c r="F21" s="250"/>
      <c r="G21" s="247"/>
      <c r="H21" s="248"/>
    </row>
    <row r="22" spans="1:8" ht="15.75" customHeight="1" x14ac:dyDescent="0.25">
      <c r="A22" s="21"/>
      <c r="B22" s="19"/>
      <c r="C22" s="19"/>
      <c r="D22" s="19"/>
      <c r="E22" s="19"/>
      <c r="F22" s="19"/>
      <c r="G22" s="229"/>
      <c r="H22" s="19"/>
    </row>
    <row r="23" spans="1:8" ht="15.75" customHeight="1" x14ac:dyDescent="0.25">
      <c r="A23" s="21"/>
      <c r="B23" s="251" t="s">
        <v>3</v>
      </c>
      <c r="C23" s="251"/>
      <c r="D23" s="251"/>
      <c r="E23" s="251"/>
      <c r="F23" s="251"/>
      <c r="G23" s="251"/>
      <c r="H23" s="19"/>
    </row>
    <row r="24" spans="1:8" x14ac:dyDescent="0.25">
      <c r="A24" s="21"/>
      <c r="B24" s="254" t="str">
        <f>IF($A24&gt;0,VLOOKUP($A24,[2]ADICIONALES!$A$1:$C$200,2,FALSE),"")</f>
        <v/>
      </c>
      <c r="C24" s="254"/>
      <c r="D24" s="254"/>
      <c r="E24" s="255" t="str">
        <f>IF($A24&gt;0,VLOOKUP($A24,[2]ADICIONALES!$A$1:$C$200,3,FALSE),"")</f>
        <v/>
      </c>
      <c r="F24" s="255"/>
      <c r="G24" s="32"/>
    </row>
    <row r="25" spans="1:8" x14ac:dyDescent="0.25">
      <c r="A25" s="21"/>
      <c r="B25" s="254" t="str">
        <f>IF($A25&gt;0,VLOOKUP($A25,[2]ADICIONALES!$A$1:$C$200,2,FALSE),"")</f>
        <v/>
      </c>
      <c r="C25" s="254"/>
      <c r="D25" s="254"/>
      <c r="E25" s="255" t="str">
        <f>IF($A25&gt;0,VLOOKUP($A25,[2]ADICIONALES!$A$1:$C$200,3,FALSE),"")</f>
        <v/>
      </c>
      <c r="F25" s="255"/>
      <c r="G25" s="32"/>
    </row>
    <row r="26" spans="1:8" x14ac:dyDescent="0.25">
      <c r="A26" s="21"/>
      <c r="B26" s="254" t="str">
        <f>IF($A26&gt;0,VLOOKUP($A26,[2]ADICIONALES!$A$1:$C$200,2,FALSE),"")</f>
        <v/>
      </c>
      <c r="C26" s="254"/>
      <c r="D26" s="254"/>
      <c r="E26" s="255" t="str">
        <f>IF($A26&gt;0,VLOOKUP($A26,[2]ADICIONALES!$A$1:$C$200,3,FALSE),"")</f>
        <v/>
      </c>
      <c r="F26" s="255"/>
      <c r="G26" s="32"/>
    </row>
    <row r="27" spans="1:8" x14ac:dyDescent="0.25">
      <c r="A27" s="21"/>
      <c r="B27" s="254" t="str">
        <f>IF($A27&gt;0,VLOOKUP($A27,[2]ADICIONALES!$A$1:$C$200,2,FALSE),"")</f>
        <v/>
      </c>
      <c r="C27" s="254"/>
      <c r="D27" s="254"/>
      <c r="E27" s="255" t="str">
        <f>IF($A27&gt;0,VLOOKUP($A27,[2]ADICIONALES!$A$1:$C$200,3,FALSE),"")</f>
        <v/>
      </c>
      <c r="F27" s="255"/>
      <c r="G27" s="32"/>
    </row>
    <row r="28" spans="1:8" x14ac:dyDescent="0.25">
      <c r="A28" s="21"/>
      <c r="B28" s="254" t="str">
        <f>IF($A28&gt;0,VLOOKUP($A28,[2]ADICIONALES!$A$1:$C$200,2,FALSE),"")</f>
        <v/>
      </c>
      <c r="C28" s="254"/>
      <c r="D28" s="254"/>
      <c r="E28" s="255" t="str">
        <f>IF($A28&gt;0,VLOOKUP($A28,[2]ADICIONALES!$A$1:$C$200,3,FALSE),"")</f>
        <v/>
      </c>
      <c r="F28" s="255"/>
      <c r="G28" s="32"/>
    </row>
    <row r="29" spans="1:8" x14ac:dyDescent="0.25">
      <c r="A29" s="21"/>
      <c r="B29" s="254" t="str">
        <f>IF($A29&gt;0,VLOOKUP($A29,[2]ADICIONALES!$A$1:$C$200,2,FALSE),"")</f>
        <v/>
      </c>
      <c r="C29" s="254"/>
      <c r="D29" s="254"/>
      <c r="E29" s="255" t="str">
        <f>IF($A29&gt;0,VLOOKUP($A29,[2]ADICIONALES!$A$1:$C$200,3,FALSE),"")</f>
        <v/>
      </c>
      <c r="F29" s="255"/>
      <c r="G29" s="32"/>
    </row>
    <row r="30" spans="1:8" x14ac:dyDescent="0.25">
      <c r="A30" s="21"/>
      <c r="B30" s="254" t="str">
        <f>IF($A30&gt;0,VLOOKUP($A30,[2]ADICIONALES!$A$1:$C$200,2,FALSE),"")</f>
        <v/>
      </c>
      <c r="C30" s="254"/>
      <c r="D30" s="254"/>
      <c r="E30" s="255" t="str">
        <f>IF($A30&gt;0,VLOOKUP($A30,[2]ADICIONALES!$A$1:$C$200,3,FALSE),"")</f>
        <v/>
      </c>
      <c r="F30" s="255"/>
      <c r="G30" s="32"/>
    </row>
    <row r="31" spans="1:8" x14ac:dyDescent="0.25">
      <c r="A31" s="21"/>
      <c r="B31" s="254" t="str">
        <f>IF($A31&gt;0,VLOOKUP($A31,[2]ADICIONALES!$A$1:$C$200,2,FALSE),"")</f>
        <v/>
      </c>
      <c r="C31" s="254"/>
      <c r="D31" s="254"/>
      <c r="E31" s="255" t="str">
        <f>IF($A31&gt;0,VLOOKUP($A31,[2]ADICIONALES!$A$1:$C$200,3,FALSE),"")</f>
        <v/>
      </c>
      <c r="F31" s="255"/>
      <c r="G31" s="32"/>
    </row>
    <row r="32" spans="1:8" x14ac:dyDescent="0.25">
      <c r="A32" s="21"/>
      <c r="B32" s="254" t="str">
        <f>IF($A32&gt;0,VLOOKUP($A32,[2]ADICIONALES!$A$1:$C$200,2,FALSE),"")</f>
        <v/>
      </c>
      <c r="C32" s="254"/>
      <c r="D32" s="254"/>
      <c r="E32" s="255" t="str">
        <f>IF($A32&gt;0,VLOOKUP($A32,[2]ADICIONALES!$A$1:$C$200,3,FALSE),"")</f>
        <v/>
      </c>
      <c r="F32" s="255"/>
      <c r="G32" s="32"/>
    </row>
    <row r="33" spans="1:7" x14ac:dyDescent="0.25">
      <c r="A33" s="21"/>
      <c r="B33" s="254" t="str">
        <f>IF($A33&gt;0,VLOOKUP($A33,[2]ADICIONALES!$A$1:$C$200,2,FALSE),"")</f>
        <v/>
      </c>
      <c r="C33" s="254"/>
      <c r="D33" s="254"/>
      <c r="E33" s="255" t="str">
        <f>IF($A33&gt;0,VLOOKUP($A33,[2]ADICIONALES!$A$1:$C$200,3,FALSE),"")</f>
        <v/>
      </c>
      <c r="F33" s="255"/>
      <c r="G33" s="32"/>
    </row>
    <row r="34" spans="1:7" x14ac:dyDescent="0.25">
      <c r="A34" s="21"/>
      <c r="B34" s="254" t="str">
        <f>IF($A34&gt;0,VLOOKUP($A34,[2]ADICIONALES!$A$1:$C$200,2,FALSE),"")</f>
        <v/>
      </c>
      <c r="C34" s="254"/>
      <c r="D34" s="254"/>
      <c r="E34" s="255" t="str">
        <f>IF($A34&gt;0,VLOOKUP($A34,[2]ADICIONALES!$A$1:$C$200,3,FALSE),"")</f>
        <v/>
      </c>
      <c r="F34" s="255"/>
      <c r="G34" s="32"/>
    </row>
    <row r="35" spans="1:7" x14ac:dyDescent="0.25">
      <c r="A35" s="21"/>
      <c r="B35" s="254" t="str">
        <f>IF($A35&gt;0,VLOOKUP($A35,[2]ADICIONALES!$A$1:$C$200,2,FALSE),"")</f>
        <v/>
      </c>
      <c r="C35" s="254"/>
      <c r="D35" s="254"/>
      <c r="E35" s="255" t="str">
        <f>IF($A35&gt;0,VLOOKUP($A35,[2]ADICIONALES!$A$1:$C$200,3,FALSE),"")</f>
        <v/>
      </c>
      <c r="F35" s="255"/>
      <c r="G35" s="32"/>
    </row>
    <row r="36" spans="1:7" x14ac:dyDescent="0.25">
      <c r="A36" s="21"/>
      <c r="B36" s="254" t="str">
        <f>IF($A36&gt;0,VLOOKUP($A36,[2]ADICIONALES!$A$1:$C$200,2,FALSE),"")</f>
        <v/>
      </c>
      <c r="C36" s="254"/>
      <c r="D36" s="254"/>
      <c r="E36" s="255" t="str">
        <f>IF($A36&gt;0,VLOOKUP($A36,[2]ADICIONALES!$A$1:$C$200,3,FALSE),"")</f>
        <v/>
      </c>
      <c r="F36" s="255"/>
      <c r="G36" s="32"/>
    </row>
    <row r="37" spans="1:7" x14ac:dyDescent="0.25">
      <c r="A37" s="21"/>
      <c r="B37" s="254" t="str">
        <f>IF($A37&gt;0,VLOOKUP($A37,[2]ADICIONALES!$A$1:$C$200,2,FALSE),"")</f>
        <v/>
      </c>
      <c r="C37" s="254"/>
      <c r="D37" s="254"/>
      <c r="E37" s="255" t="str">
        <f>IF($A37&gt;0,VLOOKUP($A37,[2]ADICIONALES!$A$1:$C$200,3,FALSE),"")</f>
        <v/>
      </c>
      <c r="F37" s="255"/>
      <c r="G37" s="32"/>
    </row>
    <row r="38" spans="1:7" x14ac:dyDescent="0.25">
      <c r="A38" s="21"/>
      <c r="B38" s="254" t="str">
        <f>IF($A38&gt;0,VLOOKUP($A38,[2]ADICIONALES!$A$1:$C$200,2,FALSE),"")</f>
        <v/>
      </c>
      <c r="C38" s="254"/>
      <c r="D38" s="254"/>
      <c r="E38" s="255" t="str">
        <f>IF($A38&gt;0,VLOOKUP($A38,[2]ADICIONALES!$A$1:$C$200,3,FALSE),"")</f>
        <v/>
      </c>
      <c r="F38" s="255"/>
      <c r="G38" s="32"/>
    </row>
    <row r="39" spans="1:7" x14ac:dyDescent="0.25">
      <c r="A39" s="21"/>
      <c r="B39" s="254" t="str">
        <f>IF($A39&gt;0,VLOOKUP($A39,[2]ADICIONALES!$A$1:$C$200,2,FALSE),"")</f>
        <v/>
      </c>
      <c r="C39" s="254"/>
      <c r="D39" s="254"/>
      <c r="E39" s="255" t="str">
        <f>IF($A39&gt;0,VLOOKUP($A39,[2]ADICIONALES!$A$1:$C$200,3,FALSE),"")</f>
        <v/>
      </c>
      <c r="F39" s="255"/>
      <c r="G39" s="32"/>
    </row>
    <row r="40" spans="1:7" x14ac:dyDescent="0.25">
      <c r="A40" s="21"/>
      <c r="B40" s="254" t="str">
        <f>IF($A40&gt;0,VLOOKUP($A40,[2]ADICIONALES!$A$1:$C$200,2,FALSE),"")</f>
        <v/>
      </c>
      <c r="C40" s="254"/>
      <c r="D40" s="254"/>
      <c r="E40" s="255" t="str">
        <f>IF($A40&gt;0,VLOOKUP($A40,[2]ADICIONALES!$A$1:$C$200,3,FALSE),"")</f>
        <v/>
      </c>
      <c r="F40" s="255"/>
      <c r="G40" s="32"/>
    </row>
    <row r="41" spans="1:7" x14ac:dyDescent="0.25">
      <c r="A41" s="21"/>
      <c r="B41" s="254" t="str">
        <f>IF($A41&gt;0,VLOOKUP($A41,[2]ADICIONALES!$A$1:$C$200,2,FALSE),"")</f>
        <v/>
      </c>
      <c r="C41" s="254"/>
      <c r="D41" s="254"/>
      <c r="E41" s="255" t="str">
        <f>IF($A41&gt;0,VLOOKUP($A41,[2]ADICIONALES!$A$1:$C$200,3,FALSE),"")</f>
        <v/>
      </c>
      <c r="F41" s="255"/>
      <c r="G41" s="32"/>
    </row>
    <row r="42" spans="1:7" x14ac:dyDescent="0.25">
      <c r="A42" s="21"/>
      <c r="B42" s="254" t="str">
        <f>IF($A42&gt;0,VLOOKUP($A42,[2]ADICIONALES!$A$1:$C$200,2,FALSE),"")</f>
        <v/>
      </c>
      <c r="C42" s="254"/>
      <c r="D42" s="254"/>
      <c r="E42" s="255" t="str">
        <f>IF($A42&gt;0,VLOOKUP($A42,[2]ADICIONALES!$A$1:$C$200,3,FALSE),"")</f>
        <v/>
      </c>
      <c r="F42" s="255"/>
      <c r="G42" s="32"/>
    </row>
    <row r="43" spans="1:7" x14ac:dyDescent="0.25">
      <c r="A43" s="21"/>
      <c r="B43" s="254" t="str">
        <f>IF($A43&gt;0,VLOOKUP($A43,[2]ADICIONALES!$A$1:$C$200,2,FALSE),"")</f>
        <v/>
      </c>
      <c r="C43" s="254"/>
      <c r="D43" s="254"/>
      <c r="E43" s="255" t="str">
        <f>IF($A43&gt;0,VLOOKUP($A43,[2]ADICIONALES!$A$1:$C$200,3,FALSE),"")</f>
        <v/>
      </c>
      <c r="F43" s="255"/>
      <c r="G43" s="32"/>
    </row>
    <row r="44" spans="1:7" s="25" customFormat="1" x14ac:dyDescent="0.25">
      <c r="A44" s="21"/>
      <c r="B44" s="254" t="str">
        <f>IF($A44&gt;0,VLOOKUP($A44,[2]ADICIONALES!$A$1:$C$200,2,FALSE),"")</f>
        <v/>
      </c>
      <c r="C44" s="254"/>
      <c r="D44" s="254"/>
      <c r="E44" s="256"/>
      <c r="F44" s="256"/>
      <c r="G44" s="23"/>
    </row>
    <row r="45" spans="1:7" x14ac:dyDescent="0.25">
      <c r="E45" s="257"/>
      <c r="F45" s="257"/>
      <c r="G45" s="32"/>
    </row>
    <row r="46" spans="1:7" s="8" customFormat="1" x14ac:dyDescent="0.25">
      <c r="A46" s="6"/>
      <c r="B46" s="6"/>
      <c r="C46" s="6"/>
      <c r="D46" s="6"/>
      <c r="E46" s="257"/>
      <c r="F46" s="257"/>
      <c r="G46" s="32"/>
    </row>
    <row r="47" spans="1:7" s="8" customFormat="1" x14ac:dyDescent="0.25">
      <c r="A47" s="6"/>
      <c r="B47" s="6"/>
      <c r="C47" s="6"/>
      <c r="D47" s="6"/>
      <c r="E47" s="257"/>
      <c r="F47" s="257"/>
      <c r="G47" s="32"/>
    </row>
    <row r="48" spans="1:7" s="8" customFormat="1" x14ac:dyDescent="0.25">
      <c r="A48" s="6"/>
      <c r="B48" s="6"/>
      <c r="C48" s="6"/>
      <c r="D48" s="6"/>
      <c r="E48" s="257"/>
      <c r="F48" s="257"/>
      <c r="G48" s="32"/>
    </row>
    <row r="49" spans="1:7" s="8" customFormat="1" x14ac:dyDescent="0.25">
      <c r="A49" s="6"/>
      <c r="B49" s="6"/>
      <c r="C49" s="6"/>
      <c r="D49" s="6"/>
      <c r="E49" s="257"/>
      <c r="F49" s="257"/>
      <c r="G49" s="32"/>
    </row>
    <row r="50" spans="1:7" s="8" customFormat="1" x14ac:dyDescent="0.25">
      <c r="A50" s="6"/>
      <c r="B50" s="6"/>
      <c r="C50" s="6"/>
      <c r="D50" s="6"/>
      <c r="E50" s="257"/>
      <c r="F50" s="257"/>
      <c r="G50" s="32"/>
    </row>
    <row r="51" spans="1:7" s="8" customFormat="1" x14ac:dyDescent="0.25">
      <c r="A51" s="6"/>
      <c r="B51" s="6"/>
      <c r="C51" s="6"/>
      <c r="D51" s="6"/>
      <c r="E51" s="257"/>
      <c r="F51" s="257"/>
      <c r="G51" s="32"/>
    </row>
    <row r="52" spans="1:7" s="8" customFormat="1" x14ac:dyDescent="0.25">
      <c r="A52" s="6"/>
      <c r="B52" s="6"/>
      <c r="C52" s="6"/>
      <c r="D52" s="6"/>
      <c r="E52" s="257"/>
      <c r="F52" s="257"/>
      <c r="G52" s="32"/>
    </row>
    <row r="53" spans="1:7" s="8" customFormat="1" x14ac:dyDescent="0.25">
      <c r="A53" s="6"/>
      <c r="B53" s="6"/>
      <c r="C53" s="6"/>
      <c r="D53" s="6"/>
      <c r="E53" s="257"/>
      <c r="F53" s="257"/>
      <c r="G53" s="32"/>
    </row>
    <row r="54" spans="1:7" s="8" customFormat="1" x14ac:dyDescent="0.25">
      <c r="A54" s="6"/>
      <c r="B54" s="6"/>
      <c r="C54" s="6"/>
      <c r="D54" s="6"/>
      <c r="E54" s="257"/>
      <c r="F54" s="257"/>
      <c r="G54" s="32"/>
    </row>
    <row r="55" spans="1:7" s="8" customFormat="1" x14ac:dyDescent="0.25">
      <c r="A55" s="6"/>
      <c r="B55" s="6"/>
      <c r="C55" s="6"/>
      <c r="D55" s="6"/>
      <c r="E55" s="257"/>
      <c r="F55" s="257"/>
      <c r="G55" s="32"/>
    </row>
    <row r="56" spans="1:7" s="8" customFormat="1" x14ac:dyDescent="0.25">
      <c r="A56" s="6"/>
      <c r="B56" s="6"/>
      <c r="C56" s="6"/>
      <c r="D56" s="6"/>
      <c r="E56" s="257"/>
      <c r="F56" s="257"/>
      <c r="G56" s="32"/>
    </row>
    <row r="57" spans="1:7" s="8" customFormat="1" x14ac:dyDescent="0.25">
      <c r="A57" s="6"/>
      <c r="B57" s="6"/>
      <c r="C57" s="6"/>
      <c r="D57" s="6"/>
      <c r="E57" s="257"/>
      <c r="F57" s="257"/>
      <c r="G57" s="32"/>
    </row>
    <row r="58" spans="1:7" s="8" customFormat="1" x14ac:dyDescent="0.25">
      <c r="A58" s="6"/>
      <c r="B58" s="6"/>
      <c r="C58" s="6"/>
      <c r="D58" s="6"/>
      <c r="E58" s="257"/>
      <c r="F58" s="257"/>
      <c r="G58" s="32"/>
    </row>
    <row r="59" spans="1:7" s="8" customFormat="1" x14ac:dyDescent="0.25">
      <c r="A59" s="6"/>
      <c r="B59" s="6"/>
      <c r="C59" s="6"/>
      <c r="D59" s="6"/>
      <c r="E59" s="257"/>
      <c r="F59" s="257"/>
      <c r="G59" s="32"/>
    </row>
    <row r="60" spans="1:7" s="8" customFormat="1" x14ac:dyDescent="0.25">
      <c r="A60" s="6"/>
      <c r="B60" s="6"/>
      <c r="C60" s="6"/>
      <c r="D60" s="6"/>
      <c r="E60" s="257"/>
      <c r="F60" s="257"/>
      <c r="G60" s="32"/>
    </row>
    <row r="61" spans="1:7" s="8" customFormat="1" x14ac:dyDescent="0.25">
      <c r="A61" s="6"/>
      <c r="B61" s="6"/>
      <c r="C61" s="6"/>
      <c r="D61" s="6"/>
      <c r="E61" s="257"/>
      <c r="F61" s="257"/>
      <c r="G61" s="32"/>
    </row>
    <row r="62" spans="1:7" s="8" customFormat="1" x14ac:dyDescent="0.25">
      <c r="A62" s="6"/>
      <c r="B62" s="6"/>
      <c r="C62" s="6"/>
      <c r="D62" s="6"/>
      <c r="E62" s="257"/>
      <c r="F62" s="257"/>
      <c r="G62" s="32"/>
    </row>
    <row r="63" spans="1:7" s="8" customFormat="1" x14ac:dyDescent="0.25">
      <c r="A63" s="6"/>
      <c r="B63" s="6"/>
      <c r="C63" s="6"/>
      <c r="D63" s="6"/>
      <c r="E63" s="257"/>
      <c r="F63" s="257"/>
      <c r="G63" s="32"/>
    </row>
    <row r="64" spans="1:7" s="8" customFormat="1" x14ac:dyDescent="0.25">
      <c r="A64" s="6"/>
      <c r="B64" s="6"/>
      <c r="C64" s="6"/>
      <c r="D64" s="6"/>
      <c r="E64" s="257"/>
      <c r="F64" s="257"/>
      <c r="G64" s="32"/>
    </row>
    <row r="65" spans="1:7" s="8" customFormat="1" x14ac:dyDescent="0.25">
      <c r="A65" s="6"/>
      <c r="B65" s="6"/>
      <c r="C65" s="6"/>
      <c r="D65" s="6"/>
      <c r="E65" s="257"/>
      <c r="F65" s="257"/>
      <c r="G65" s="32"/>
    </row>
    <row r="66" spans="1:7" s="8" customFormat="1" x14ac:dyDescent="0.25">
      <c r="A66" s="6"/>
      <c r="B66" s="6"/>
      <c r="C66" s="6"/>
      <c r="D66" s="6"/>
      <c r="E66" s="257"/>
      <c r="F66" s="257"/>
      <c r="G66" s="32"/>
    </row>
    <row r="67" spans="1:7" s="8" customFormat="1" x14ac:dyDescent="0.25">
      <c r="A67" s="6"/>
      <c r="B67" s="6"/>
      <c r="C67" s="6"/>
      <c r="D67" s="6"/>
      <c r="E67" s="257"/>
      <c r="F67" s="257"/>
      <c r="G67" s="32"/>
    </row>
    <row r="68" spans="1:7" s="8" customFormat="1" x14ac:dyDescent="0.25">
      <c r="A68" s="6"/>
      <c r="B68" s="6"/>
      <c r="C68" s="6"/>
      <c r="D68" s="6"/>
      <c r="E68" s="257"/>
      <c r="F68" s="257"/>
      <c r="G68" s="32"/>
    </row>
    <row r="69" spans="1:7" s="8" customFormat="1" x14ac:dyDescent="0.25">
      <c r="A69" s="6"/>
      <c r="B69" s="6"/>
      <c r="C69" s="6"/>
      <c r="D69" s="6"/>
      <c r="E69" s="257"/>
      <c r="F69" s="257"/>
      <c r="G69" s="32"/>
    </row>
    <row r="70" spans="1:7" s="8" customFormat="1" x14ac:dyDescent="0.25">
      <c r="A70" s="6"/>
      <c r="B70" s="6"/>
      <c r="C70" s="6"/>
      <c r="D70" s="6"/>
      <c r="E70" s="257"/>
      <c r="F70" s="257"/>
      <c r="G70" s="32"/>
    </row>
    <row r="71" spans="1:7" s="8" customFormat="1" x14ac:dyDescent="0.25">
      <c r="A71" s="6"/>
      <c r="B71" s="6"/>
      <c r="C71" s="6"/>
      <c r="D71" s="6"/>
      <c r="E71" s="257"/>
      <c r="F71" s="257"/>
      <c r="G71" s="32"/>
    </row>
    <row r="72" spans="1:7" s="8" customFormat="1" x14ac:dyDescent="0.25">
      <c r="A72" s="6"/>
      <c r="B72" s="6"/>
      <c r="C72" s="6"/>
      <c r="D72" s="6"/>
      <c r="E72" s="257"/>
      <c r="F72" s="257"/>
      <c r="G72" s="32"/>
    </row>
    <row r="73" spans="1:7" s="8" customFormat="1" x14ac:dyDescent="0.25">
      <c r="A73" s="6"/>
      <c r="B73" s="6"/>
      <c r="C73" s="6"/>
      <c r="D73" s="6"/>
      <c r="E73" s="257"/>
      <c r="F73" s="257"/>
      <c r="G73" s="32"/>
    </row>
    <row r="74" spans="1:7" s="8" customFormat="1" x14ac:dyDescent="0.25">
      <c r="A74" s="6"/>
      <c r="B74" s="6"/>
      <c r="C74" s="6"/>
      <c r="D74" s="6"/>
      <c r="E74" s="257"/>
      <c r="F74" s="257"/>
      <c r="G74" s="32"/>
    </row>
    <row r="75" spans="1:7" s="8" customFormat="1" x14ac:dyDescent="0.25">
      <c r="A75" s="6"/>
      <c r="B75" s="6"/>
      <c r="C75" s="6"/>
      <c r="D75" s="6"/>
      <c r="E75" s="257"/>
      <c r="F75" s="257"/>
      <c r="G75" s="32"/>
    </row>
    <row r="76" spans="1:7" s="8" customFormat="1" x14ac:dyDescent="0.25">
      <c r="A76" s="6"/>
      <c r="B76" s="6"/>
      <c r="C76" s="6"/>
      <c r="D76" s="6"/>
      <c r="E76" s="257"/>
      <c r="F76" s="257"/>
      <c r="G76" s="32"/>
    </row>
    <row r="77" spans="1:7" s="8" customFormat="1" x14ac:dyDescent="0.25">
      <c r="A77" s="6"/>
      <c r="B77" s="6"/>
      <c r="C77" s="6"/>
      <c r="D77" s="6"/>
      <c r="E77" s="257"/>
      <c r="F77" s="257"/>
      <c r="G77" s="32"/>
    </row>
    <row r="78" spans="1:7" s="8" customFormat="1" x14ac:dyDescent="0.25">
      <c r="A78" s="6"/>
      <c r="B78" s="6"/>
      <c r="C78" s="6"/>
      <c r="D78" s="6"/>
      <c r="E78" s="257"/>
      <c r="F78" s="257"/>
      <c r="G78" s="32"/>
    </row>
    <row r="79" spans="1:7" s="8" customFormat="1" x14ac:dyDescent="0.25">
      <c r="A79" s="6"/>
      <c r="B79" s="6"/>
      <c r="C79" s="6"/>
      <c r="D79" s="6"/>
      <c r="E79" s="257"/>
      <c r="F79" s="257"/>
      <c r="G79" s="32"/>
    </row>
    <row r="80" spans="1:7" s="8" customFormat="1" x14ac:dyDescent="0.25">
      <c r="A80" s="6"/>
      <c r="B80" s="6"/>
      <c r="C80" s="6"/>
      <c r="D80" s="6"/>
      <c r="E80" s="257"/>
      <c r="F80" s="257"/>
      <c r="G80" s="32"/>
    </row>
    <row r="81" spans="1:7" s="8" customFormat="1" x14ac:dyDescent="0.25">
      <c r="A81" s="6"/>
      <c r="B81" s="6"/>
      <c r="C81" s="6"/>
      <c r="D81" s="6"/>
      <c r="E81" s="257"/>
      <c r="F81" s="257"/>
      <c r="G81" s="32"/>
    </row>
    <row r="82" spans="1:7" s="8" customFormat="1" x14ac:dyDescent="0.25">
      <c r="A82" s="6"/>
      <c r="B82" s="6"/>
      <c r="C82" s="6"/>
      <c r="D82" s="6"/>
      <c r="E82" s="257"/>
      <c r="F82" s="257"/>
      <c r="G82" s="32"/>
    </row>
    <row r="83" spans="1:7" s="8" customFormat="1" x14ac:dyDescent="0.25">
      <c r="A83" s="6"/>
      <c r="B83" s="6"/>
      <c r="C83" s="6"/>
      <c r="D83" s="6"/>
      <c r="E83" s="257"/>
      <c r="F83" s="257"/>
      <c r="G83" s="32"/>
    </row>
    <row r="84" spans="1:7" s="8" customFormat="1" x14ac:dyDescent="0.25">
      <c r="A84" s="6"/>
      <c r="B84" s="6"/>
      <c r="C84" s="6"/>
      <c r="D84" s="6"/>
      <c r="E84" s="257"/>
      <c r="F84" s="257"/>
      <c r="G84" s="32"/>
    </row>
    <row r="85" spans="1:7" s="8" customFormat="1" x14ac:dyDescent="0.25">
      <c r="A85" s="6"/>
      <c r="B85" s="6"/>
      <c r="C85" s="6"/>
      <c r="D85" s="6"/>
      <c r="E85" s="257"/>
      <c r="F85" s="257"/>
      <c r="G85" s="32"/>
    </row>
    <row r="86" spans="1:7" s="8" customFormat="1" x14ac:dyDescent="0.25">
      <c r="A86" s="6"/>
      <c r="B86" s="6"/>
      <c r="C86" s="6"/>
      <c r="D86" s="6"/>
      <c r="E86" s="257"/>
      <c r="F86" s="257"/>
      <c r="G86" s="32"/>
    </row>
    <row r="87" spans="1:7" s="8" customFormat="1" x14ac:dyDescent="0.25">
      <c r="A87" s="6"/>
      <c r="B87" s="6"/>
      <c r="C87" s="6"/>
      <c r="D87" s="6"/>
      <c r="E87" s="257"/>
      <c r="F87" s="257"/>
      <c r="G87" s="32"/>
    </row>
    <row r="88" spans="1:7" s="8" customFormat="1" x14ac:dyDescent="0.25">
      <c r="A88" s="6"/>
      <c r="B88" s="6"/>
      <c r="C88" s="6"/>
      <c r="D88" s="6"/>
      <c r="E88" s="257"/>
      <c r="F88" s="257"/>
      <c r="G88" s="32"/>
    </row>
    <row r="89" spans="1:7" s="8" customFormat="1" x14ac:dyDescent="0.25">
      <c r="A89" s="6"/>
      <c r="B89" s="6"/>
      <c r="C89" s="6"/>
      <c r="D89" s="6"/>
      <c r="E89" s="257"/>
      <c r="F89" s="257"/>
      <c r="G89" s="32"/>
    </row>
    <row r="90" spans="1:7" s="8" customFormat="1" x14ac:dyDescent="0.25">
      <c r="A90" s="6"/>
      <c r="B90" s="6"/>
      <c r="C90" s="6"/>
      <c r="D90" s="6"/>
      <c r="E90" s="257"/>
      <c r="F90" s="257"/>
      <c r="G90" s="32"/>
    </row>
    <row r="91" spans="1:7" s="8" customFormat="1" x14ac:dyDescent="0.25">
      <c r="A91" s="6"/>
      <c r="B91" s="6"/>
      <c r="C91" s="6"/>
      <c r="D91" s="6"/>
      <c r="E91" s="257"/>
      <c r="F91" s="257"/>
      <c r="G91" s="32"/>
    </row>
    <row r="92" spans="1:7" s="8" customFormat="1" x14ac:dyDescent="0.25">
      <c r="A92" s="6"/>
      <c r="B92" s="6"/>
      <c r="C92" s="6"/>
      <c r="D92" s="6"/>
      <c r="E92" s="257"/>
      <c r="F92" s="257"/>
      <c r="G92" s="32"/>
    </row>
    <row r="93" spans="1:7" s="8" customFormat="1" x14ac:dyDescent="0.25">
      <c r="A93" s="6"/>
      <c r="B93" s="6"/>
      <c r="C93" s="6"/>
      <c r="D93" s="6"/>
      <c r="E93" s="257"/>
      <c r="F93" s="257"/>
      <c r="G93" s="32"/>
    </row>
    <row r="94" spans="1:7" s="8" customFormat="1" x14ac:dyDescent="0.25">
      <c r="A94" s="6"/>
      <c r="B94" s="6"/>
      <c r="C94" s="6"/>
      <c r="D94" s="6"/>
      <c r="E94" s="257"/>
      <c r="F94" s="257"/>
      <c r="G94" s="32"/>
    </row>
    <row r="95" spans="1:7" s="8" customFormat="1" x14ac:dyDescent="0.25">
      <c r="A95" s="6"/>
      <c r="B95" s="6"/>
      <c r="C95" s="6"/>
      <c r="D95" s="6"/>
      <c r="E95" s="257"/>
      <c r="F95" s="257"/>
      <c r="G95" s="32"/>
    </row>
    <row r="96" spans="1:7" s="8" customFormat="1" x14ac:dyDescent="0.25">
      <c r="A96" s="6"/>
      <c r="B96" s="6"/>
      <c r="C96" s="6"/>
      <c r="D96" s="6"/>
      <c r="E96" s="257"/>
      <c r="F96" s="257"/>
      <c r="G96" s="32"/>
    </row>
    <row r="97" spans="1:7" s="8" customFormat="1" x14ac:dyDescent="0.25">
      <c r="A97" s="6"/>
      <c r="B97" s="6"/>
      <c r="C97" s="6"/>
      <c r="D97" s="6"/>
      <c r="E97" s="257"/>
      <c r="F97" s="257"/>
      <c r="G97" s="32"/>
    </row>
    <row r="98" spans="1:7" s="8" customFormat="1" x14ac:dyDescent="0.25">
      <c r="A98" s="6"/>
      <c r="B98" s="6"/>
      <c r="C98" s="6"/>
      <c r="D98" s="6"/>
      <c r="E98" s="257"/>
      <c r="F98" s="257"/>
      <c r="G98" s="32"/>
    </row>
    <row r="99" spans="1:7" s="8" customFormat="1" x14ac:dyDescent="0.25">
      <c r="A99" s="6"/>
      <c r="B99" s="6"/>
      <c r="C99" s="6"/>
      <c r="D99" s="6"/>
      <c r="E99" s="257"/>
      <c r="F99" s="257"/>
      <c r="G99" s="32"/>
    </row>
    <row r="100" spans="1:7" s="8" customFormat="1" x14ac:dyDescent="0.25">
      <c r="A100" s="6"/>
      <c r="B100" s="6"/>
      <c r="C100" s="6"/>
      <c r="D100" s="6"/>
      <c r="E100" s="257"/>
      <c r="F100" s="257"/>
      <c r="G100" s="32"/>
    </row>
    <row r="101" spans="1:7" s="8" customFormat="1" x14ac:dyDescent="0.25">
      <c r="A101" s="6"/>
      <c r="B101" s="6"/>
      <c r="C101" s="6"/>
      <c r="D101" s="6"/>
      <c r="E101" s="257"/>
      <c r="F101" s="257"/>
      <c r="G101" s="32"/>
    </row>
    <row r="102" spans="1:7" s="8" customFormat="1" x14ac:dyDescent="0.25">
      <c r="A102" s="6"/>
      <c r="B102" s="6"/>
      <c r="C102" s="6"/>
      <c r="D102" s="6"/>
      <c r="E102" s="257"/>
      <c r="F102" s="257"/>
      <c r="G102" s="32"/>
    </row>
    <row r="103" spans="1:7" s="8" customFormat="1" x14ac:dyDescent="0.25">
      <c r="A103" s="6"/>
      <c r="B103" s="6"/>
      <c r="C103" s="6"/>
      <c r="D103" s="6"/>
      <c r="E103" s="257"/>
      <c r="F103" s="257"/>
      <c r="G103" s="32"/>
    </row>
    <row r="104" spans="1:7" s="8" customFormat="1" x14ac:dyDescent="0.25">
      <c r="A104" s="6"/>
      <c r="B104" s="6"/>
      <c r="C104" s="6"/>
      <c r="D104" s="6"/>
      <c r="E104" s="257"/>
      <c r="F104" s="257"/>
      <c r="G104" s="32"/>
    </row>
    <row r="105" spans="1:7" s="8" customFormat="1" x14ac:dyDescent="0.25">
      <c r="A105" s="6"/>
      <c r="B105" s="6"/>
      <c r="C105" s="6"/>
      <c r="D105" s="6"/>
      <c r="E105" s="257"/>
      <c r="F105" s="257"/>
      <c r="G105" s="32"/>
    </row>
    <row r="106" spans="1:7" s="8" customFormat="1" x14ac:dyDescent="0.25">
      <c r="A106" s="6"/>
      <c r="B106" s="6"/>
      <c r="C106" s="6"/>
      <c r="D106" s="6"/>
      <c r="E106" s="257"/>
      <c r="F106" s="257"/>
      <c r="G106" s="32"/>
    </row>
    <row r="107" spans="1:7" s="8" customFormat="1" x14ac:dyDescent="0.25">
      <c r="A107" s="6"/>
      <c r="B107" s="6"/>
      <c r="C107" s="6"/>
      <c r="D107" s="6"/>
      <c r="E107" s="257"/>
      <c r="F107" s="257"/>
      <c r="G107" s="32"/>
    </row>
    <row r="108" spans="1:7" s="8" customFormat="1" x14ac:dyDescent="0.25">
      <c r="A108" s="6"/>
      <c r="B108" s="6"/>
      <c r="C108" s="6"/>
      <c r="D108" s="6"/>
      <c r="E108" s="257"/>
      <c r="F108" s="257"/>
      <c r="G108" s="32"/>
    </row>
    <row r="109" spans="1:7" s="8" customFormat="1" x14ac:dyDescent="0.25">
      <c r="A109" s="6"/>
      <c r="B109" s="6"/>
      <c r="C109" s="6"/>
      <c r="D109" s="6"/>
      <c r="E109" s="257"/>
      <c r="F109" s="257"/>
      <c r="G109" s="32"/>
    </row>
    <row r="110" spans="1:7" s="8" customFormat="1" x14ac:dyDescent="0.25">
      <c r="A110" s="6"/>
      <c r="B110" s="6"/>
      <c r="C110" s="6"/>
      <c r="D110" s="6"/>
      <c r="E110" s="257"/>
      <c r="F110" s="257"/>
      <c r="G110" s="32"/>
    </row>
    <row r="111" spans="1:7" s="8" customFormat="1" x14ac:dyDescent="0.25">
      <c r="A111" s="6"/>
      <c r="B111" s="6"/>
      <c r="C111" s="6"/>
      <c r="D111" s="6"/>
      <c r="E111" s="257"/>
      <c r="F111" s="257"/>
      <c r="G111" s="32"/>
    </row>
    <row r="112" spans="1:7" s="8" customFormat="1" x14ac:dyDescent="0.25">
      <c r="A112" s="6"/>
      <c r="B112" s="6"/>
      <c r="C112" s="6"/>
      <c r="D112" s="6"/>
      <c r="E112" s="257"/>
      <c r="F112" s="257"/>
      <c r="G112" s="32"/>
    </row>
    <row r="113" spans="1:7" s="8" customFormat="1" x14ac:dyDescent="0.25">
      <c r="A113" s="6"/>
      <c r="B113" s="6"/>
      <c r="C113" s="6"/>
      <c r="D113" s="6"/>
      <c r="E113" s="257"/>
      <c r="F113" s="257"/>
      <c r="G113" s="32"/>
    </row>
    <row r="114" spans="1:7" s="8" customFormat="1" x14ac:dyDescent="0.25">
      <c r="A114" s="6"/>
      <c r="B114" s="6"/>
      <c r="C114" s="6"/>
      <c r="D114" s="6"/>
      <c r="E114" s="257"/>
      <c r="F114" s="257"/>
      <c r="G114" s="32"/>
    </row>
    <row r="115" spans="1:7" s="8" customFormat="1" x14ac:dyDescent="0.25">
      <c r="A115" s="6"/>
      <c r="B115" s="6"/>
      <c r="C115" s="6"/>
      <c r="D115" s="6"/>
      <c r="E115" s="257"/>
      <c r="F115" s="257"/>
      <c r="G115" s="32"/>
    </row>
    <row r="116" spans="1:7" s="8" customFormat="1" x14ac:dyDescent="0.25">
      <c r="A116" s="6"/>
      <c r="B116" s="6"/>
      <c r="C116" s="6"/>
      <c r="D116" s="6"/>
      <c r="E116" s="257"/>
      <c r="F116" s="257"/>
      <c r="G116" s="32"/>
    </row>
    <row r="117" spans="1:7" s="8" customFormat="1" x14ac:dyDescent="0.25">
      <c r="A117" s="6"/>
      <c r="B117" s="6"/>
      <c r="C117" s="6"/>
      <c r="D117" s="6"/>
      <c r="E117" s="257"/>
      <c r="F117" s="257"/>
      <c r="G117" s="32"/>
    </row>
    <row r="118" spans="1:7" s="8" customFormat="1" x14ac:dyDescent="0.25">
      <c r="A118" s="6"/>
      <c r="B118" s="6"/>
      <c r="C118" s="6"/>
      <c r="D118" s="6"/>
      <c r="E118" s="257"/>
      <c r="F118" s="257"/>
      <c r="G118" s="32"/>
    </row>
    <row r="119" spans="1:7" s="8" customFormat="1" x14ac:dyDescent="0.25">
      <c r="A119" s="6"/>
      <c r="B119" s="6"/>
      <c r="C119" s="6"/>
      <c r="D119" s="6"/>
      <c r="E119" s="257"/>
      <c r="F119" s="257"/>
      <c r="G119" s="32"/>
    </row>
    <row r="120" spans="1:7" s="8" customFormat="1" x14ac:dyDescent="0.25">
      <c r="A120" s="6"/>
      <c r="B120" s="6"/>
      <c r="C120" s="6"/>
      <c r="D120" s="6"/>
      <c r="E120" s="257"/>
      <c r="F120" s="257"/>
      <c r="G120" s="32"/>
    </row>
    <row r="121" spans="1:7" s="8" customFormat="1" x14ac:dyDescent="0.25">
      <c r="A121" s="6"/>
      <c r="B121" s="6"/>
      <c r="C121" s="6"/>
      <c r="D121" s="6"/>
      <c r="E121" s="257"/>
      <c r="F121" s="257"/>
      <c r="G121" s="32"/>
    </row>
    <row r="122" spans="1:7" s="8" customFormat="1" x14ac:dyDescent="0.25">
      <c r="A122" s="6"/>
      <c r="B122" s="6"/>
      <c r="C122" s="6"/>
      <c r="D122" s="6"/>
      <c r="E122" s="257"/>
      <c r="F122" s="257"/>
      <c r="G122" s="32"/>
    </row>
    <row r="123" spans="1:7" s="8" customFormat="1" x14ac:dyDescent="0.25">
      <c r="A123" s="6"/>
      <c r="B123" s="6"/>
      <c r="C123" s="6"/>
      <c r="D123" s="6"/>
      <c r="E123" s="257"/>
      <c r="F123" s="257"/>
      <c r="G123" s="32"/>
    </row>
    <row r="124" spans="1:7" s="8" customFormat="1" x14ac:dyDescent="0.25">
      <c r="A124" s="6"/>
      <c r="B124" s="6"/>
      <c r="C124" s="6"/>
      <c r="D124" s="6"/>
      <c r="E124" s="257"/>
      <c r="F124" s="257"/>
      <c r="G124" s="32"/>
    </row>
    <row r="125" spans="1:7" s="8" customFormat="1" x14ac:dyDescent="0.25">
      <c r="A125" s="6"/>
      <c r="B125" s="6"/>
      <c r="C125" s="6"/>
      <c r="D125" s="6"/>
      <c r="E125" s="257"/>
      <c r="F125" s="257"/>
      <c r="G125" s="32"/>
    </row>
    <row r="126" spans="1:7" s="8" customFormat="1" x14ac:dyDescent="0.25">
      <c r="A126" s="6"/>
      <c r="B126" s="6"/>
      <c r="C126" s="6"/>
      <c r="D126" s="6"/>
      <c r="E126" s="257"/>
      <c r="F126" s="257"/>
      <c r="G126" s="32"/>
    </row>
    <row r="127" spans="1:7" s="8" customFormat="1" x14ac:dyDescent="0.25">
      <c r="A127" s="6"/>
      <c r="B127" s="6"/>
      <c r="C127" s="6"/>
      <c r="D127" s="6"/>
      <c r="E127" s="257"/>
      <c r="F127" s="257"/>
      <c r="G127" s="32"/>
    </row>
    <row r="128" spans="1:7" s="8" customFormat="1" x14ac:dyDescent="0.25">
      <c r="A128" s="6"/>
      <c r="B128" s="6"/>
      <c r="C128" s="6"/>
      <c r="D128" s="6"/>
      <c r="E128" s="257"/>
      <c r="F128" s="257"/>
      <c r="G128" s="32"/>
    </row>
    <row r="129" spans="1:7" s="8" customFormat="1" x14ac:dyDescent="0.25">
      <c r="A129" s="6"/>
      <c r="B129" s="6"/>
      <c r="C129" s="6"/>
      <c r="D129" s="6"/>
      <c r="E129" s="257"/>
      <c r="F129" s="257"/>
      <c r="G129" s="32"/>
    </row>
    <row r="130" spans="1:7" s="8" customFormat="1" x14ac:dyDescent="0.25">
      <c r="A130" s="6"/>
      <c r="B130" s="6"/>
      <c r="C130" s="6"/>
      <c r="D130" s="6"/>
      <c r="E130" s="257"/>
      <c r="F130" s="257"/>
      <c r="G130" s="32"/>
    </row>
    <row r="131" spans="1:7" s="8" customFormat="1" x14ac:dyDescent="0.25">
      <c r="A131" s="6"/>
      <c r="B131" s="6"/>
      <c r="C131" s="6"/>
      <c r="D131" s="6"/>
      <c r="E131" s="257"/>
      <c r="F131" s="257"/>
      <c r="G131" s="32"/>
    </row>
    <row r="132" spans="1:7" s="8" customFormat="1" x14ac:dyDescent="0.25">
      <c r="A132" s="6"/>
      <c r="B132" s="6"/>
      <c r="C132" s="6"/>
      <c r="D132" s="6"/>
      <c r="E132" s="257"/>
      <c r="F132" s="257"/>
      <c r="G132" s="32"/>
    </row>
    <row r="133" spans="1:7" s="8" customFormat="1" x14ac:dyDescent="0.25">
      <c r="A133" s="6"/>
      <c r="B133" s="6"/>
      <c r="C133" s="6"/>
      <c r="D133" s="6"/>
      <c r="E133" s="257"/>
      <c r="F133" s="257"/>
      <c r="G133" s="32"/>
    </row>
    <row r="134" spans="1:7" s="8" customFormat="1" x14ac:dyDescent="0.25">
      <c r="A134" s="6"/>
      <c r="B134" s="6"/>
      <c r="C134" s="6"/>
      <c r="D134" s="6"/>
      <c r="E134" s="257"/>
      <c r="F134" s="257"/>
      <c r="G134" s="32"/>
    </row>
    <row r="135" spans="1:7" s="8" customFormat="1" x14ac:dyDescent="0.25">
      <c r="A135" s="6"/>
      <c r="B135" s="6"/>
      <c r="C135" s="6"/>
      <c r="D135" s="6"/>
      <c r="E135" s="257"/>
      <c r="F135" s="257"/>
      <c r="G135" s="32"/>
    </row>
    <row r="136" spans="1:7" s="8" customFormat="1" x14ac:dyDescent="0.25">
      <c r="A136" s="6"/>
      <c r="B136" s="6"/>
      <c r="C136" s="6"/>
      <c r="D136" s="6"/>
      <c r="E136" s="257"/>
      <c r="F136" s="257"/>
      <c r="G136" s="32"/>
    </row>
    <row r="137" spans="1:7" s="8" customFormat="1" x14ac:dyDescent="0.25">
      <c r="A137" s="6"/>
      <c r="B137" s="6"/>
      <c r="C137" s="6"/>
      <c r="D137" s="6"/>
      <c r="E137" s="257"/>
      <c r="F137" s="257"/>
      <c r="G137" s="32"/>
    </row>
    <row r="138" spans="1:7" s="8" customFormat="1" x14ac:dyDescent="0.25">
      <c r="A138" s="6"/>
      <c r="B138" s="6"/>
      <c r="C138" s="6"/>
      <c r="D138" s="6"/>
      <c r="E138" s="257"/>
      <c r="F138" s="257"/>
      <c r="G138" s="32"/>
    </row>
    <row r="139" spans="1:7" s="8" customFormat="1" x14ac:dyDescent="0.25">
      <c r="A139" s="6"/>
      <c r="B139" s="6"/>
      <c r="C139" s="6"/>
      <c r="D139" s="6"/>
      <c r="E139" s="257"/>
      <c r="F139" s="257"/>
      <c r="G139" s="32"/>
    </row>
    <row r="140" spans="1:7" s="8" customFormat="1" x14ac:dyDescent="0.25">
      <c r="A140" s="6"/>
      <c r="B140" s="6"/>
      <c r="C140" s="6"/>
      <c r="D140" s="6"/>
      <c r="E140" s="257"/>
      <c r="F140" s="257"/>
      <c r="G140" s="32"/>
    </row>
    <row r="141" spans="1:7" s="8" customFormat="1" x14ac:dyDescent="0.25">
      <c r="A141" s="6"/>
      <c r="B141" s="6"/>
      <c r="C141" s="6"/>
      <c r="D141" s="6"/>
      <c r="E141" s="257"/>
      <c r="F141" s="257"/>
      <c r="G141" s="32"/>
    </row>
    <row r="142" spans="1:7" s="8" customFormat="1" x14ac:dyDescent="0.25">
      <c r="A142" s="6"/>
      <c r="B142" s="6"/>
      <c r="C142" s="6"/>
      <c r="D142" s="6"/>
      <c r="E142" s="257"/>
      <c r="F142" s="257"/>
      <c r="G142" s="32"/>
    </row>
    <row r="143" spans="1:7" s="8" customFormat="1" x14ac:dyDescent="0.25">
      <c r="A143" s="6"/>
      <c r="B143" s="6"/>
      <c r="C143" s="6"/>
      <c r="D143" s="6"/>
      <c r="E143" s="257"/>
      <c r="F143" s="257"/>
      <c r="G143" s="32"/>
    </row>
    <row r="144" spans="1:7" s="8" customFormat="1" x14ac:dyDescent="0.25">
      <c r="A144" s="6"/>
      <c r="B144" s="6"/>
      <c r="C144" s="6"/>
      <c r="D144" s="6"/>
      <c r="E144" s="257"/>
      <c r="F144" s="257"/>
      <c r="G144" s="32"/>
    </row>
    <row r="145" spans="1:7" s="8" customFormat="1" x14ac:dyDescent="0.25">
      <c r="A145" s="6"/>
      <c r="B145" s="6"/>
      <c r="C145" s="6"/>
      <c r="D145" s="6"/>
      <c r="E145" s="257"/>
      <c r="F145" s="257"/>
      <c r="G145" s="32"/>
    </row>
    <row r="146" spans="1:7" s="8" customFormat="1" x14ac:dyDescent="0.25">
      <c r="A146" s="6"/>
      <c r="B146" s="6"/>
      <c r="C146" s="6"/>
      <c r="D146" s="6"/>
      <c r="E146" s="257"/>
      <c r="F146" s="257"/>
      <c r="G146" s="32"/>
    </row>
    <row r="147" spans="1:7" s="8" customFormat="1" x14ac:dyDescent="0.25">
      <c r="A147" s="6"/>
      <c r="B147" s="6"/>
      <c r="C147" s="6"/>
      <c r="D147" s="6"/>
      <c r="E147" s="257"/>
      <c r="F147" s="257"/>
      <c r="G147" s="32"/>
    </row>
    <row r="148" spans="1:7" s="8" customFormat="1" x14ac:dyDescent="0.25">
      <c r="A148" s="6"/>
      <c r="B148" s="6"/>
      <c r="C148" s="6"/>
      <c r="D148" s="6"/>
      <c r="E148" s="257"/>
      <c r="F148" s="257"/>
      <c r="G148" s="32"/>
    </row>
    <row r="149" spans="1:7" s="8" customFormat="1" x14ac:dyDescent="0.25">
      <c r="A149" s="6"/>
      <c r="B149" s="6"/>
      <c r="C149" s="6"/>
      <c r="D149" s="6"/>
      <c r="E149" s="257"/>
      <c r="F149" s="257"/>
      <c r="G149" s="32"/>
    </row>
    <row r="150" spans="1:7" s="8" customFormat="1" x14ac:dyDescent="0.25">
      <c r="A150" s="6"/>
      <c r="B150" s="6"/>
      <c r="C150" s="6"/>
      <c r="D150" s="6"/>
      <c r="E150" s="257"/>
      <c r="F150" s="257"/>
      <c r="G150" s="32"/>
    </row>
    <row r="151" spans="1:7" s="8" customFormat="1" x14ac:dyDescent="0.25">
      <c r="A151" s="6"/>
      <c r="B151" s="6"/>
      <c r="C151" s="6"/>
      <c r="D151" s="6"/>
      <c r="E151" s="257"/>
      <c r="F151" s="257"/>
      <c r="G151" s="32"/>
    </row>
    <row r="152" spans="1:7" s="8" customFormat="1" x14ac:dyDescent="0.25">
      <c r="A152" s="6"/>
      <c r="B152" s="6"/>
      <c r="C152" s="6"/>
      <c r="D152" s="6"/>
      <c r="E152" s="257"/>
      <c r="F152" s="257"/>
      <c r="G152" s="32"/>
    </row>
    <row r="153" spans="1:7" s="8" customFormat="1" x14ac:dyDescent="0.25">
      <c r="A153" s="6"/>
      <c r="B153" s="6"/>
      <c r="C153" s="6"/>
      <c r="D153" s="6"/>
      <c r="E153" s="257"/>
      <c r="F153" s="257"/>
      <c r="G153" s="32"/>
    </row>
    <row r="154" spans="1:7" s="8" customFormat="1" x14ac:dyDescent="0.25">
      <c r="A154" s="6"/>
      <c r="B154" s="6"/>
      <c r="C154" s="6"/>
      <c r="D154" s="6"/>
      <c r="E154" s="257"/>
      <c r="F154" s="257"/>
      <c r="G154" s="32"/>
    </row>
    <row r="155" spans="1:7" s="8" customFormat="1" x14ac:dyDescent="0.25">
      <c r="A155" s="6"/>
      <c r="B155" s="6"/>
      <c r="C155" s="6"/>
      <c r="D155" s="6"/>
      <c r="E155" s="257"/>
      <c r="F155" s="257"/>
      <c r="G155" s="32"/>
    </row>
    <row r="156" spans="1:7" s="8" customFormat="1" x14ac:dyDescent="0.25">
      <c r="A156" s="6"/>
      <c r="B156" s="6"/>
      <c r="C156" s="6"/>
      <c r="D156" s="6"/>
      <c r="E156" s="257"/>
      <c r="F156" s="257"/>
      <c r="G156" s="32"/>
    </row>
    <row r="157" spans="1:7" s="8" customFormat="1" x14ac:dyDescent="0.25">
      <c r="A157" s="6"/>
      <c r="B157" s="6"/>
      <c r="C157" s="6"/>
      <c r="D157" s="6"/>
      <c r="E157" s="257"/>
      <c r="F157" s="257"/>
      <c r="G157" s="32"/>
    </row>
    <row r="158" spans="1:7" s="8" customFormat="1" x14ac:dyDescent="0.25">
      <c r="A158" s="6"/>
      <c r="B158" s="6"/>
      <c r="C158" s="6"/>
      <c r="D158" s="6"/>
      <c r="E158" s="257"/>
      <c r="F158" s="257"/>
      <c r="G158" s="32"/>
    </row>
    <row r="159" spans="1:7" s="8" customFormat="1" x14ac:dyDescent="0.25">
      <c r="A159" s="6"/>
      <c r="B159" s="6"/>
      <c r="C159" s="6"/>
      <c r="D159" s="6"/>
      <c r="E159" s="257"/>
      <c r="F159" s="257"/>
      <c r="G159" s="32"/>
    </row>
    <row r="160" spans="1:7" s="8" customFormat="1" x14ac:dyDescent="0.25">
      <c r="A160" s="6"/>
      <c r="B160" s="6"/>
      <c r="C160" s="6"/>
      <c r="D160" s="6"/>
      <c r="E160" s="257"/>
      <c r="F160" s="257"/>
      <c r="G160" s="32"/>
    </row>
    <row r="161" spans="1:7" s="8" customFormat="1" x14ac:dyDescent="0.25">
      <c r="A161" s="6"/>
      <c r="B161" s="6"/>
      <c r="C161" s="6"/>
      <c r="D161" s="6"/>
      <c r="E161" s="257"/>
      <c r="F161" s="257"/>
      <c r="G161" s="32"/>
    </row>
    <row r="162" spans="1:7" s="8" customFormat="1" x14ac:dyDescent="0.25">
      <c r="A162" s="6"/>
      <c r="B162" s="6"/>
      <c r="C162" s="6"/>
      <c r="D162" s="6"/>
      <c r="E162" s="257"/>
      <c r="F162" s="257"/>
      <c r="G162" s="32"/>
    </row>
    <row r="163" spans="1:7" s="8" customFormat="1" x14ac:dyDescent="0.25">
      <c r="A163" s="6"/>
      <c r="B163" s="6"/>
      <c r="C163" s="6"/>
      <c r="D163" s="6"/>
      <c r="E163" s="257"/>
      <c r="F163" s="257"/>
      <c r="G163" s="32"/>
    </row>
    <row r="164" spans="1:7" s="8" customFormat="1" x14ac:dyDescent="0.25">
      <c r="A164" s="6"/>
      <c r="B164" s="6"/>
      <c r="C164" s="6"/>
      <c r="D164" s="6"/>
      <c r="E164" s="257"/>
      <c r="F164" s="257"/>
      <c r="G164" s="32"/>
    </row>
    <row r="165" spans="1:7" s="8" customFormat="1" x14ac:dyDescent="0.25">
      <c r="A165" s="6"/>
      <c r="B165" s="6"/>
      <c r="C165" s="6"/>
      <c r="D165" s="6"/>
      <c r="E165" s="257"/>
      <c r="F165" s="257"/>
      <c r="G165" s="32"/>
    </row>
    <row r="166" spans="1:7" s="8" customFormat="1" x14ac:dyDescent="0.25">
      <c r="A166" s="6"/>
      <c r="B166" s="6"/>
      <c r="C166" s="6"/>
      <c r="D166" s="6"/>
      <c r="E166" s="257"/>
      <c r="F166" s="257"/>
      <c r="G166" s="32"/>
    </row>
    <row r="167" spans="1:7" s="8" customFormat="1" x14ac:dyDescent="0.25">
      <c r="A167" s="6"/>
      <c r="B167" s="6"/>
      <c r="C167" s="6"/>
      <c r="D167" s="6"/>
      <c r="E167" s="257"/>
      <c r="F167" s="257"/>
      <c r="G167" s="32"/>
    </row>
    <row r="168" spans="1:7" s="8" customFormat="1" x14ac:dyDescent="0.25">
      <c r="A168" s="6"/>
      <c r="B168" s="6"/>
      <c r="C168" s="6"/>
      <c r="D168" s="6"/>
      <c r="E168" s="257"/>
      <c r="F168" s="257"/>
      <c r="G168" s="32"/>
    </row>
    <row r="169" spans="1:7" s="8" customFormat="1" x14ac:dyDescent="0.25">
      <c r="A169" s="6"/>
      <c r="B169" s="6"/>
      <c r="C169" s="6"/>
      <c r="D169" s="6"/>
      <c r="E169" s="257"/>
      <c r="F169" s="257"/>
      <c r="G169" s="32"/>
    </row>
    <row r="170" spans="1:7" s="8" customFormat="1" x14ac:dyDescent="0.25">
      <c r="A170" s="6"/>
      <c r="B170" s="6"/>
      <c r="C170" s="6"/>
      <c r="D170" s="6"/>
      <c r="E170" s="257"/>
      <c r="F170" s="257"/>
      <c r="G170" s="32"/>
    </row>
    <row r="171" spans="1:7" s="8" customFormat="1" x14ac:dyDescent="0.25">
      <c r="A171" s="6"/>
      <c r="B171" s="6"/>
      <c r="C171" s="6"/>
      <c r="D171" s="6"/>
      <c r="E171" s="257"/>
      <c r="F171" s="257"/>
      <c r="G171" s="32"/>
    </row>
    <row r="172" spans="1:7" s="8" customFormat="1" x14ac:dyDescent="0.25">
      <c r="A172" s="6"/>
      <c r="B172" s="6"/>
      <c r="C172" s="6"/>
      <c r="D172" s="6"/>
      <c r="E172" s="257"/>
      <c r="F172" s="257"/>
      <c r="G172" s="32"/>
    </row>
    <row r="173" spans="1:7" s="8" customFormat="1" x14ac:dyDescent="0.25">
      <c r="A173" s="6"/>
      <c r="B173" s="6"/>
      <c r="C173" s="6"/>
      <c r="D173" s="6"/>
      <c r="E173" s="257"/>
      <c r="F173" s="257"/>
      <c r="G173" s="32"/>
    </row>
    <row r="174" spans="1:7" s="8" customFormat="1" x14ac:dyDescent="0.25">
      <c r="A174" s="6"/>
      <c r="B174" s="6"/>
      <c r="C174" s="6"/>
      <c r="D174" s="6"/>
      <c r="E174" s="257"/>
      <c r="F174" s="257"/>
      <c r="G174" s="32"/>
    </row>
    <row r="175" spans="1:7" s="8" customFormat="1" x14ac:dyDescent="0.25">
      <c r="A175" s="6"/>
      <c r="B175" s="6"/>
      <c r="C175" s="6"/>
      <c r="D175" s="6"/>
      <c r="E175" s="257"/>
      <c r="F175" s="257"/>
      <c r="G175" s="32"/>
    </row>
    <row r="176" spans="1:7" s="8" customFormat="1" x14ac:dyDescent="0.25">
      <c r="A176" s="6"/>
      <c r="B176" s="6"/>
      <c r="C176" s="6"/>
      <c r="D176" s="6"/>
      <c r="E176" s="257"/>
      <c r="F176" s="257"/>
      <c r="G176" s="32"/>
    </row>
    <row r="177" spans="1:7" s="8" customFormat="1" x14ac:dyDescent="0.25">
      <c r="A177" s="6"/>
      <c r="B177" s="6"/>
      <c r="C177" s="6"/>
      <c r="D177" s="6"/>
      <c r="E177" s="257"/>
      <c r="F177" s="257"/>
      <c r="G177" s="32"/>
    </row>
    <row r="178" spans="1:7" s="8" customFormat="1" x14ac:dyDescent="0.25">
      <c r="A178" s="6"/>
      <c r="B178" s="6"/>
      <c r="C178" s="6"/>
      <c r="D178" s="6"/>
      <c r="E178" s="257"/>
      <c r="F178" s="257"/>
      <c r="G178" s="32"/>
    </row>
    <row r="179" spans="1:7" s="8" customFormat="1" x14ac:dyDescent="0.25">
      <c r="A179" s="6"/>
      <c r="B179" s="6"/>
      <c r="C179" s="6"/>
      <c r="D179" s="6"/>
      <c r="E179" s="257"/>
      <c r="F179" s="257"/>
      <c r="G179" s="32"/>
    </row>
    <row r="180" spans="1:7" s="8" customFormat="1" x14ac:dyDescent="0.25">
      <c r="A180" s="6"/>
      <c r="B180" s="6"/>
      <c r="C180" s="6"/>
      <c r="D180" s="6"/>
      <c r="E180" s="257"/>
      <c r="F180" s="257"/>
      <c r="G180" s="32"/>
    </row>
    <row r="181" spans="1:7" s="8" customFormat="1" x14ac:dyDescent="0.25">
      <c r="A181" s="6"/>
      <c r="B181" s="6"/>
      <c r="C181" s="6"/>
      <c r="D181" s="6"/>
      <c r="E181" s="257"/>
      <c r="F181" s="257"/>
      <c r="G181" s="32"/>
    </row>
    <row r="182" spans="1:7" s="8" customFormat="1" x14ac:dyDescent="0.25">
      <c r="A182" s="6"/>
      <c r="B182" s="6"/>
      <c r="C182" s="6"/>
      <c r="D182" s="6"/>
      <c r="E182" s="257"/>
      <c r="F182" s="257"/>
      <c r="G182" s="32"/>
    </row>
    <row r="183" spans="1:7" s="8" customFormat="1" x14ac:dyDescent="0.25">
      <c r="A183" s="6"/>
      <c r="B183" s="6"/>
      <c r="C183" s="6"/>
      <c r="D183" s="6"/>
      <c r="E183" s="257"/>
      <c r="F183" s="257"/>
      <c r="G183" s="32"/>
    </row>
    <row r="184" spans="1:7" s="8" customFormat="1" x14ac:dyDescent="0.25">
      <c r="A184" s="6"/>
      <c r="B184" s="6"/>
      <c r="C184" s="6"/>
      <c r="D184" s="6"/>
      <c r="E184" s="257"/>
      <c r="F184" s="257"/>
      <c r="G184" s="32"/>
    </row>
    <row r="185" spans="1:7" s="8" customFormat="1" x14ac:dyDescent="0.25">
      <c r="A185" s="6"/>
      <c r="B185" s="6"/>
      <c r="C185" s="6"/>
      <c r="D185" s="6"/>
      <c r="E185" s="257"/>
      <c r="F185" s="257"/>
      <c r="G185" s="32"/>
    </row>
    <row r="186" spans="1:7" s="8" customFormat="1" x14ac:dyDescent="0.25">
      <c r="A186" s="6"/>
      <c r="B186" s="6"/>
      <c r="C186" s="6"/>
      <c r="D186" s="6"/>
      <c r="E186" s="257"/>
      <c r="F186" s="257"/>
      <c r="G186" s="32"/>
    </row>
    <row r="187" spans="1:7" s="8" customFormat="1" x14ac:dyDescent="0.25">
      <c r="A187" s="6"/>
      <c r="B187" s="6"/>
      <c r="C187" s="6"/>
      <c r="D187" s="6"/>
      <c r="E187" s="257"/>
      <c r="F187" s="257"/>
      <c r="G187" s="32"/>
    </row>
    <row r="188" spans="1:7" s="8" customFormat="1" x14ac:dyDescent="0.25">
      <c r="A188" s="6"/>
      <c r="B188" s="6"/>
      <c r="C188" s="6"/>
      <c r="D188" s="6"/>
      <c r="E188" s="257"/>
      <c r="F188" s="257"/>
      <c r="G188" s="32"/>
    </row>
    <row r="189" spans="1:7" s="8" customFormat="1" x14ac:dyDescent="0.25">
      <c r="A189" s="6"/>
      <c r="B189" s="6"/>
      <c r="C189" s="6"/>
      <c r="D189" s="6"/>
      <c r="E189" s="257"/>
      <c r="F189" s="257"/>
      <c r="G189" s="32"/>
    </row>
    <row r="190" spans="1:7" s="8" customFormat="1" x14ac:dyDescent="0.25">
      <c r="A190" s="6"/>
      <c r="B190" s="6"/>
      <c r="C190" s="6"/>
      <c r="D190" s="6"/>
      <c r="E190" s="257"/>
      <c r="F190" s="257"/>
      <c r="G190" s="32"/>
    </row>
    <row r="191" spans="1:7" s="8" customFormat="1" x14ac:dyDescent="0.25">
      <c r="A191" s="6"/>
      <c r="B191" s="6"/>
      <c r="C191" s="6"/>
      <c r="D191" s="6"/>
      <c r="E191" s="257"/>
      <c r="F191" s="257"/>
      <c r="G191" s="32"/>
    </row>
    <row r="192" spans="1:7" s="8" customFormat="1" x14ac:dyDescent="0.25">
      <c r="A192" s="6"/>
      <c r="B192" s="6"/>
      <c r="C192" s="6"/>
      <c r="D192" s="6"/>
      <c r="E192" s="257"/>
      <c r="F192" s="257"/>
      <c r="G192" s="32"/>
    </row>
    <row r="193" spans="1:7" s="8" customFormat="1" x14ac:dyDescent="0.25">
      <c r="A193" s="6"/>
      <c r="B193" s="6"/>
      <c r="C193" s="6"/>
      <c r="D193" s="6"/>
      <c r="E193" s="257"/>
      <c r="F193" s="257"/>
      <c r="G193" s="32"/>
    </row>
    <row r="194" spans="1:7" s="8" customFormat="1" x14ac:dyDescent="0.25">
      <c r="A194" s="6"/>
      <c r="B194" s="6"/>
      <c r="C194" s="6"/>
      <c r="D194" s="6"/>
      <c r="E194" s="257"/>
      <c r="F194" s="257"/>
      <c r="G194" s="32"/>
    </row>
    <row r="195" spans="1:7" s="8" customFormat="1" x14ac:dyDescent="0.25">
      <c r="A195" s="6"/>
      <c r="B195" s="6"/>
      <c r="C195" s="6"/>
      <c r="D195" s="6"/>
      <c r="E195" s="257"/>
      <c r="F195" s="257"/>
      <c r="G195" s="32"/>
    </row>
    <row r="196" spans="1:7" s="8" customFormat="1" x14ac:dyDescent="0.25">
      <c r="A196" s="6"/>
      <c r="B196" s="6"/>
      <c r="C196" s="6"/>
      <c r="D196" s="6"/>
      <c r="E196" s="257"/>
      <c r="F196" s="257"/>
      <c r="G196" s="32"/>
    </row>
    <row r="197" spans="1:7" s="8" customFormat="1" x14ac:dyDescent="0.25">
      <c r="A197" s="6"/>
      <c r="B197" s="6"/>
      <c r="C197" s="6"/>
      <c r="D197" s="6"/>
      <c r="E197" s="257"/>
      <c r="F197" s="257"/>
      <c r="G197" s="32"/>
    </row>
    <row r="198" spans="1:7" s="8" customFormat="1" x14ac:dyDescent="0.25">
      <c r="A198" s="6"/>
      <c r="B198" s="6"/>
      <c r="C198" s="6"/>
      <c r="D198" s="6"/>
      <c r="E198" s="257"/>
      <c r="F198" s="257"/>
      <c r="G198" s="32"/>
    </row>
    <row r="199" spans="1:7" s="8" customFormat="1" x14ac:dyDescent="0.25">
      <c r="A199" s="6"/>
      <c r="B199" s="6"/>
      <c r="C199" s="6"/>
      <c r="D199" s="6"/>
      <c r="E199" s="257"/>
      <c r="F199" s="257"/>
      <c r="G199" s="32"/>
    </row>
    <row r="200" spans="1:7" s="8" customFormat="1" x14ac:dyDescent="0.25">
      <c r="A200" s="6"/>
      <c r="B200" s="6"/>
      <c r="C200" s="6"/>
      <c r="D200" s="6"/>
      <c r="E200" s="257"/>
      <c r="F200" s="257"/>
      <c r="G200" s="32"/>
    </row>
    <row r="201" spans="1:7" s="8" customFormat="1" x14ac:dyDescent="0.25">
      <c r="A201" s="6"/>
      <c r="B201" s="6"/>
      <c r="C201" s="6"/>
      <c r="D201" s="6"/>
      <c r="E201" s="257"/>
      <c r="F201" s="257"/>
      <c r="G201" s="32"/>
    </row>
    <row r="202" spans="1:7" s="8" customFormat="1" x14ac:dyDescent="0.25">
      <c r="A202" s="6"/>
      <c r="B202" s="6"/>
      <c r="C202" s="6"/>
      <c r="D202" s="6"/>
      <c r="E202" s="257"/>
      <c r="F202" s="257"/>
      <c r="G202" s="32"/>
    </row>
    <row r="203" spans="1:7" s="8" customFormat="1" x14ac:dyDescent="0.25">
      <c r="A203" s="6"/>
      <c r="B203" s="6"/>
      <c r="C203" s="6"/>
      <c r="D203" s="6"/>
      <c r="E203" s="257"/>
      <c r="F203" s="257"/>
      <c r="G203" s="32"/>
    </row>
    <row r="204" spans="1:7" s="8" customFormat="1" x14ac:dyDescent="0.25">
      <c r="A204" s="6"/>
      <c r="B204" s="6"/>
      <c r="C204" s="6"/>
      <c r="D204" s="6"/>
      <c r="E204" s="257"/>
      <c r="F204" s="257"/>
      <c r="G204" s="32"/>
    </row>
    <row r="205" spans="1:7" s="8" customFormat="1" x14ac:dyDescent="0.25">
      <c r="A205" s="6"/>
      <c r="B205" s="6"/>
      <c r="C205" s="6"/>
      <c r="D205" s="6"/>
      <c r="E205" s="257"/>
      <c r="F205" s="257"/>
      <c r="G205" s="32"/>
    </row>
    <row r="206" spans="1:7" s="8" customFormat="1" x14ac:dyDescent="0.25">
      <c r="A206" s="6"/>
      <c r="B206" s="6"/>
      <c r="C206" s="6"/>
      <c r="D206" s="6"/>
      <c r="E206" s="257"/>
      <c r="F206" s="257"/>
      <c r="G206" s="32"/>
    </row>
    <row r="207" spans="1:7" s="8" customFormat="1" x14ac:dyDescent="0.25">
      <c r="A207" s="6"/>
      <c r="B207" s="6"/>
      <c r="C207" s="6"/>
      <c r="D207" s="6"/>
      <c r="E207" s="257"/>
      <c r="F207" s="257"/>
      <c r="G207" s="32"/>
    </row>
    <row r="208" spans="1:7" s="8" customFormat="1" x14ac:dyDescent="0.25">
      <c r="A208" s="6"/>
      <c r="B208" s="6"/>
      <c r="C208" s="6"/>
      <c r="D208" s="6"/>
      <c r="E208" s="257"/>
      <c r="F208" s="257"/>
      <c r="G208" s="32"/>
    </row>
    <row r="209" spans="1:7" s="8" customFormat="1" x14ac:dyDescent="0.25">
      <c r="A209" s="6"/>
      <c r="B209" s="6"/>
      <c r="C209" s="6"/>
      <c r="D209" s="6"/>
      <c r="E209" s="257"/>
      <c r="F209" s="257"/>
      <c r="G209" s="32"/>
    </row>
    <row r="210" spans="1:7" s="8" customFormat="1" x14ac:dyDescent="0.25">
      <c r="A210" s="6"/>
      <c r="B210" s="6"/>
      <c r="C210" s="6"/>
      <c r="D210" s="6"/>
      <c r="E210" s="257"/>
      <c r="F210" s="257"/>
      <c r="G210" s="32"/>
    </row>
    <row r="211" spans="1:7" s="8" customFormat="1" x14ac:dyDescent="0.25">
      <c r="A211" s="6"/>
      <c r="B211" s="6"/>
      <c r="C211" s="6"/>
      <c r="D211" s="6"/>
      <c r="E211" s="257"/>
      <c r="F211" s="257"/>
      <c r="G211" s="32"/>
    </row>
    <row r="212" spans="1:7" s="8" customFormat="1" x14ac:dyDescent="0.25">
      <c r="A212" s="6"/>
      <c r="B212" s="6"/>
      <c r="C212" s="6"/>
      <c r="D212" s="6"/>
      <c r="E212" s="257"/>
      <c r="F212" s="257"/>
      <c r="G212" s="32"/>
    </row>
    <row r="213" spans="1:7" s="8" customFormat="1" x14ac:dyDescent="0.25">
      <c r="A213" s="6"/>
      <c r="B213" s="6"/>
      <c r="C213" s="6"/>
      <c r="D213" s="6"/>
      <c r="E213" s="257"/>
      <c r="F213" s="257"/>
      <c r="G213" s="32"/>
    </row>
    <row r="214" spans="1:7" s="8" customFormat="1" x14ac:dyDescent="0.25">
      <c r="A214" s="6"/>
      <c r="B214" s="6"/>
      <c r="C214" s="6"/>
      <c r="D214" s="6"/>
      <c r="E214" s="257"/>
      <c r="F214" s="257"/>
      <c r="G214" s="32"/>
    </row>
    <row r="215" spans="1:7" s="8" customFormat="1" x14ac:dyDescent="0.25">
      <c r="A215" s="6"/>
      <c r="B215" s="6"/>
      <c r="C215" s="6"/>
      <c r="D215" s="6"/>
      <c r="E215" s="257"/>
      <c r="F215" s="257"/>
      <c r="G215" s="32"/>
    </row>
    <row r="216" spans="1:7" s="8" customFormat="1" x14ac:dyDescent="0.25">
      <c r="A216" s="6"/>
      <c r="B216" s="6"/>
      <c r="C216" s="6"/>
      <c r="D216" s="6"/>
      <c r="E216" s="257"/>
      <c r="F216" s="257"/>
      <c r="G216" s="32"/>
    </row>
    <row r="217" spans="1:7" s="8" customFormat="1" x14ac:dyDescent="0.25">
      <c r="A217" s="6"/>
      <c r="B217" s="6"/>
      <c r="C217" s="6"/>
      <c r="D217" s="6"/>
      <c r="E217" s="257"/>
      <c r="F217" s="257"/>
      <c r="G217" s="32"/>
    </row>
    <row r="218" spans="1:7" s="8" customFormat="1" x14ac:dyDescent="0.25">
      <c r="A218" s="6"/>
      <c r="B218" s="6"/>
      <c r="C218" s="6"/>
      <c r="D218" s="6"/>
      <c r="E218" s="257"/>
      <c r="F218" s="257"/>
      <c r="G218" s="32"/>
    </row>
    <row r="219" spans="1:7" s="8" customFormat="1" x14ac:dyDescent="0.25">
      <c r="A219" s="6"/>
      <c r="B219" s="6"/>
      <c r="C219" s="6"/>
      <c r="D219" s="6"/>
      <c r="E219" s="257"/>
      <c r="F219" s="257"/>
      <c r="G219" s="32"/>
    </row>
    <row r="220" spans="1:7" s="8" customFormat="1" x14ac:dyDescent="0.25">
      <c r="A220" s="6"/>
      <c r="B220" s="6"/>
      <c r="C220" s="6"/>
      <c r="D220" s="6"/>
      <c r="E220" s="257"/>
      <c r="F220" s="257"/>
      <c r="G220" s="32"/>
    </row>
    <row r="221" spans="1:7" s="8" customFormat="1" x14ac:dyDescent="0.25">
      <c r="A221" s="6"/>
      <c r="B221" s="6"/>
      <c r="C221" s="6"/>
      <c r="D221" s="6"/>
      <c r="E221" s="257"/>
      <c r="F221" s="257"/>
      <c r="G221" s="32"/>
    </row>
    <row r="222" spans="1:7" s="8" customFormat="1" x14ac:dyDescent="0.25">
      <c r="A222" s="6"/>
      <c r="B222" s="6"/>
      <c r="C222" s="6"/>
      <c r="D222" s="6"/>
      <c r="E222" s="257"/>
      <c r="F222" s="257"/>
      <c r="G222" s="32"/>
    </row>
    <row r="223" spans="1:7" s="8" customFormat="1" x14ac:dyDescent="0.25">
      <c r="A223" s="6"/>
      <c r="B223" s="6"/>
      <c r="C223" s="6"/>
      <c r="D223" s="6"/>
      <c r="E223" s="257"/>
      <c r="F223" s="257"/>
      <c r="G223" s="32"/>
    </row>
    <row r="224" spans="1:7" s="8" customFormat="1" x14ac:dyDescent="0.25">
      <c r="A224" s="6"/>
      <c r="B224" s="6"/>
      <c r="C224" s="6"/>
      <c r="D224" s="6"/>
      <c r="E224" s="257"/>
      <c r="F224" s="257"/>
      <c r="G224" s="32"/>
    </row>
    <row r="225" spans="1:7" s="8" customFormat="1" x14ac:dyDescent="0.25">
      <c r="A225" s="6"/>
      <c r="B225" s="6"/>
      <c r="C225" s="6"/>
      <c r="D225" s="6"/>
      <c r="E225" s="257"/>
      <c r="F225" s="257"/>
      <c r="G225" s="32"/>
    </row>
    <row r="226" spans="1:7" s="8" customFormat="1" x14ac:dyDescent="0.25">
      <c r="A226" s="6"/>
      <c r="B226" s="6"/>
      <c r="C226" s="6"/>
      <c r="D226" s="6"/>
      <c r="E226" s="257"/>
      <c r="F226" s="257"/>
      <c r="G226" s="32"/>
    </row>
    <row r="227" spans="1:7" s="8" customFormat="1" x14ac:dyDescent="0.25">
      <c r="A227" s="6"/>
      <c r="B227" s="6"/>
      <c r="C227" s="6"/>
      <c r="D227" s="6"/>
      <c r="E227" s="257"/>
      <c r="F227" s="257"/>
      <c r="G227" s="32"/>
    </row>
    <row r="228" spans="1:7" s="8" customFormat="1" x14ac:dyDescent="0.25">
      <c r="A228" s="6"/>
      <c r="B228" s="6"/>
      <c r="C228" s="6"/>
      <c r="D228" s="6"/>
      <c r="E228" s="257"/>
      <c r="F228" s="257"/>
      <c r="G228" s="32"/>
    </row>
    <row r="229" spans="1:7" s="8" customFormat="1" x14ac:dyDescent="0.25">
      <c r="A229" s="6"/>
      <c r="B229" s="6"/>
      <c r="C229" s="6"/>
      <c r="D229" s="6"/>
      <c r="E229" s="257"/>
      <c r="F229" s="257"/>
      <c r="G229" s="32"/>
    </row>
    <row r="230" spans="1:7" s="8" customFormat="1" x14ac:dyDescent="0.25">
      <c r="A230" s="6"/>
      <c r="B230" s="6"/>
      <c r="C230" s="6"/>
      <c r="D230" s="6"/>
      <c r="E230" s="257"/>
      <c r="F230" s="257"/>
      <c r="G230" s="32"/>
    </row>
    <row r="231" spans="1:7" s="8" customFormat="1" x14ac:dyDescent="0.25">
      <c r="A231" s="6"/>
      <c r="B231" s="6"/>
      <c r="C231" s="6"/>
      <c r="D231" s="6"/>
      <c r="E231" s="257"/>
      <c r="F231" s="257"/>
      <c r="G231" s="32"/>
    </row>
    <row r="232" spans="1:7" s="8" customFormat="1" x14ac:dyDescent="0.25">
      <c r="A232" s="6"/>
      <c r="B232" s="6"/>
      <c r="C232" s="6"/>
      <c r="D232" s="6"/>
      <c r="E232" s="257"/>
      <c r="F232" s="257"/>
      <c r="G232" s="32"/>
    </row>
    <row r="233" spans="1:7" s="8" customFormat="1" x14ac:dyDescent="0.25">
      <c r="A233" s="6"/>
      <c r="B233" s="6"/>
      <c r="C233" s="6"/>
      <c r="D233" s="6"/>
      <c r="E233" s="257"/>
      <c r="F233" s="257"/>
      <c r="G233" s="32"/>
    </row>
    <row r="234" spans="1:7" s="8" customFormat="1" x14ac:dyDescent="0.25">
      <c r="A234" s="6"/>
      <c r="B234" s="6"/>
      <c r="C234" s="6"/>
      <c r="D234" s="6"/>
      <c r="E234" s="257"/>
      <c r="F234" s="257"/>
      <c r="G234" s="32"/>
    </row>
    <row r="235" spans="1:7" s="8" customFormat="1" x14ac:dyDescent="0.25">
      <c r="A235" s="6"/>
      <c r="B235" s="6"/>
      <c r="C235" s="6"/>
      <c r="D235" s="6"/>
      <c r="E235" s="257"/>
      <c r="F235" s="257"/>
      <c r="G235" s="32"/>
    </row>
    <row r="236" spans="1:7" s="8" customFormat="1" x14ac:dyDescent="0.25">
      <c r="A236" s="6"/>
      <c r="B236" s="6"/>
      <c r="C236" s="6"/>
      <c r="D236" s="6"/>
      <c r="E236" s="257"/>
      <c r="F236" s="257"/>
      <c r="G236" s="32"/>
    </row>
    <row r="237" spans="1:7" s="8" customFormat="1" x14ac:dyDescent="0.25">
      <c r="A237" s="6"/>
      <c r="B237" s="6"/>
      <c r="C237" s="6"/>
      <c r="D237" s="6"/>
      <c r="E237" s="257"/>
      <c r="F237" s="257"/>
      <c r="G237" s="32"/>
    </row>
    <row r="238" spans="1:7" s="8" customFormat="1" x14ac:dyDescent="0.25">
      <c r="A238" s="6"/>
      <c r="B238" s="6"/>
      <c r="C238" s="6"/>
      <c r="D238" s="6"/>
      <c r="E238" s="257"/>
      <c r="F238" s="257"/>
      <c r="G238" s="32"/>
    </row>
    <row r="239" spans="1:7" s="8" customFormat="1" x14ac:dyDescent="0.25">
      <c r="A239" s="6"/>
      <c r="B239" s="6"/>
      <c r="C239" s="6"/>
      <c r="D239" s="6"/>
      <c r="E239" s="257"/>
      <c r="F239" s="257"/>
      <c r="G239" s="32"/>
    </row>
    <row r="240" spans="1:7" s="8" customFormat="1" x14ac:dyDescent="0.25">
      <c r="A240" s="6"/>
      <c r="B240" s="6"/>
      <c r="C240" s="6"/>
      <c r="D240" s="6"/>
      <c r="E240" s="257"/>
      <c r="F240" s="257"/>
      <c r="G240" s="32"/>
    </row>
    <row r="241" spans="1:7" s="8" customFormat="1" x14ac:dyDescent="0.25">
      <c r="A241" s="6"/>
      <c r="B241" s="6"/>
      <c r="C241" s="6"/>
      <c r="D241" s="6"/>
      <c r="E241" s="257"/>
      <c r="F241" s="257"/>
      <c r="G241" s="32"/>
    </row>
    <row r="242" spans="1:7" s="8" customFormat="1" x14ac:dyDescent="0.25">
      <c r="A242" s="6"/>
      <c r="B242" s="6"/>
      <c r="C242" s="6"/>
      <c r="D242" s="6"/>
      <c r="E242" s="257"/>
      <c r="F242" s="257"/>
      <c r="G242" s="32"/>
    </row>
    <row r="243" spans="1:7" s="8" customFormat="1" x14ac:dyDescent="0.25">
      <c r="A243" s="6"/>
      <c r="B243" s="6"/>
      <c r="C243" s="6"/>
      <c r="D243" s="6"/>
      <c r="E243" s="257"/>
      <c r="F243" s="257"/>
      <c r="G243" s="32"/>
    </row>
    <row r="244" spans="1:7" s="8" customFormat="1" x14ac:dyDescent="0.25">
      <c r="A244" s="6"/>
      <c r="B244" s="6"/>
      <c r="C244" s="6"/>
      <c r="D244" s="6"/>
      <c r="E244" s="257"/>
      <c r="F244" s="257"/>
      <c r="G244" s="32"/>
    </row>
    <row r="245" spans="1:7" s="8" customFormat="1" x14ac:dyDescent="0.25">
      <c r="A245" s="6"/>
      <c r="B245" s="6"/>
      <c r="C245" s="6"/>
      <c r="D245" s="6"/>
      <c r="E245" s="257"/>
      <c r="F245" s="257"/>
      <c r="G245" s="32"/>
    </row>
    <row r="246" spans="1:7" s="8" customFormat="1" x14ac:dyDescent="0.25">
      <c r="A246" s="6"/>
      <c r="B246" s="6"/>
      <c r="C246" s="6"/>
      <c r="D246" s="6"/>
      <c r="E246" s="257"/>
      <c r="F246" s="257"/>
      <c r="G246" s="32"/>
    </row>
    <row r="247" spans="1:7" s="8" customFormat="1" x14ac:dyDescent="0.25">
      <c r="A247" s="6"/>
      <c r="B247" s="6"/>
      <c r="C247" s="6"/>
      <c r="D247" s="6"/>
      <c r="E247" s="257"/>
      <c r="F247" s="257"/>
      <c r="G247" s="32"/>
    </row>
    <row r="248" spans="1:7" s="8" customFormat="1" x14ac:dyDescent="0.25">
      <c r="A248" s="6"/>
      <c r="B248" s="6"/>
      <c r="C248" s="6"/>
      <c r="D248" s="6"/>
      <c r="E248" s="257"/>
      <c r="F248" s="257"/>
      <c r="G248" s="32"/>
    </row>
    <row r="249" spans="1:7" s="8" customFormat="1" x14ac:dyDescent="0.25">
      <c r="A249" s="6"/>
      <c r="B249" s="6"/>
      <c r="C249" s="6"/>
      <c r="D249" s="6"/>
      <c r="E249" s="257"/>
      <c r="F249" s="257"/>
      <c r="G249" s="32"/>
    </row>
    <row r="250" spans="1:7" s="8" customFormat="1" x14ac:dyDescent="0.25">
      <c r="A250" s="6"/>
      <c r="B250" s="6"/>
      <c r="C250" s="6"/>
      <c r="D250" s="6"/>
      <c r="E250" s="257"/>
      <c r="F250" s="257"/>
      <c r="G250" s="32"/>
    </row>
    <row r="251" spans="1:7" s="8" customFormat="1" x14ac:dyDescent="0.25">
      <c r="A251" s="6"/>
      <c r="B251" s="6"/>
      <c r="C251" s="6"/>
      <c r="D251" s="6"/>
      <c r="E251" s="257"/>
      <c r="F251" s="257"/>
      <c r="G251" s="32"/>
    </row>
    <row r="252" spans="1:7" s="8" customFormat="1" x14ac:dyDescent="0.25">
      <c r="A252" s="6"/>
      <c r="B252" s="6"/>
      <c r="C252" s="6"/>
      <c r="D252" s="6"/>
      <c r="E252" s="257"/>
      <c r="F252" s="257"/>
      <c r="G252" s="32"/>
    </row>
    <row r="253" spans="1:7" s="8" customFormat="1" x14ac:dyDescent="0.25">
      <c r="A253" s="6"/>
      <c r="B253" s="6"/>
      <c r="C253" s="6"/>
      <c r="D253" s="6"/>
      <c r="E253" s="257"/>
      <c r="F253" s="257"/>
      <c r="G253" s="32"/>
    </row>
    <row r="254" spans="1:7" s="8" customFormat="1" x14ac:dyDescent="0.25">
      <c r="A254" s="6"/>
      <c r="B254" s="6"/>
      <c r="C254" s="6"/>
      <c r="D254" s="6"/>
      <c r="E254" s="257"/>
      <c r="F254" s="257"/>
      <c r="G254" s="32"/>
    </row>
    <row r="255" spans="1:7" s="8" customFormat="1" x14ac:dyDescent="0.25">
      <c r="A255" s="6"/>
      <c r="B255" s="6"/>
      <c r="C255" s="6"/>
      <c r="D255" s="6"/>
      <c r="E255" s="257"/>
      <c r="F255" s="257"/>
      <c r="G255" s="32"/>
    </row>
    <row r="256" spans="1:7" s="8" customFormat="1" x14ac:dyDescent="0.25">
      <c r="A256" s="6"/>
      <c r="B256" s="6"/>
      <c r="C256" s="6"/>
      <c r="D256" s="6"/>
      <c r="E256" s="257"/>
      <c r="F256" s="257"/>
      <c r="G256" s="32"/>
    </row>
    <row r="257" spans="1:7" s="8" customFormat="1" x14ac:dyDescent="0.25">
      <c r="A257" s="6"/>
      <c r="B257" s="6"/>
      <c r="C257" s="6"/>
      <c r="D257" s="6"/>
      <c r="E257" s="257"/>
      <c r="F257" s="257"/>
      <c r="G257" s="32"/>
    </row>
    <row r="258" spans="1:7" s="8" customFormat="1" x14ac:dyDescent="0.25">
      <c r="A258" s="6"/>
      <c r="B258" s="6"/>
      <c r="C258" s="6"/>
      <c r="D258" s="6"/>
      <c r="E258" s="257"/>
      <c r="F258" s="257"/>
      <c r="G258" s="32"/>
    </row>
    <row r="259" spans="1:7" s="8" customFormat="1" x14ac:dyDescent="0.25">
      <c r="A259" s="6"/>
      <c r="B259" s="6"/>
      <c r="C259" s="6"/>
      <c r="D259" s="6"/>
      <c r="E259" s="257"/>
      <c r="F259" s="257"/>
      <c r="G259" s="32"/>
    </row>
    <row r="260" spans="1:7" s="8" customFormat="1" x14ac:dyDescent="0.25">
      <c r="A260" s="6"/>
      <c r="B260" s="6"/>
      <c r="C260" s="6"/>
      <c r="D260" s="6"/>
      <c r="E260" s="257"/>
      <c r="F260" s="257"/>
      <c r="G260" s="32"/>
    </row>
    <row r="261" spans="1:7" s="8" customFormat="1" x14ac:dyDescent="0.25">
      <c r="A261" s="6"/>
      <c r="B261" s="6"/>
      <c r="C261" s="6"/>
      <c r="D261" s="6"/>
      <c r="E261" s="257"/>
      <c r="F261" s="257"/>
      <c r="G261" s="32"/>
    </row>
    <row r="262" spans="1:7" s="8" customFormat="1" x14ac:dyDescent="0.25">
      <c r="A262" s="6"/>
      <c r="B262" s="6"/>
      <c r="C262" s="6"/>
      <c r="D262" s="6"/>
      <c r="E262" s="257"/>
      <c r="F262" s="257"/>
      <c r="G262" s="32"/>
    </row>
    <row r="263" spans="1:7" s="8" customFormat="1" x14ac:dyDescent="0.25">
      <c r="A263" s="6"/>
      <c r="B263" s="6"/>
      <c r="C263" s="6"/>
      <c r="D263" s="6"/>
      <c r="E263" s="257"/>
      <c r="F263" s="257"/>
      <c r="G263" s="32"/>
    </row>
    <row r="264" spans="1:7" s="8" customFormat="1" x14ac:dyDescent="0.25">
      <c r="A264" s="6"/>
      <c r="B264" s="6"/>
      <c r="C264" s="6"/>
      <c r="D264" s="6"/>
      <c r="E264" s="257"/>
      <c r="F264" s="257"/>
      <c r="G264" s="32"/>
    </row>
    <row r="265" spans="1:7" s="8" customFormat="1" x14ac:dyDescent="0.25">
      <c r="A265" s="6"/>
      <c r="B265" s="6"/>
      <c r="C265" s="6"/>
      <c r="D265" s="6"/>
      <c r="E265" s="257"/>
      <c r="F265" s="257"/>
      <c r="G265" s="32"/>
    </row>
    <row r="266" spans="1:7" s="8" customFormat="1" x14ac:dyDescent="0.25">
      <c r="A266" s="6"/>
      <c r="B266" s="6"/>
      <c r="C266" s="6"/>
      <c r="D266" s="6"/>
      <c r="E266" s="257"/>
      <c r="F266" s="257"/>
      <c r="G266" s="32"/>
    </row>
    <row r="267" spans="1:7" s="8" customFormat="1" x14ac:dyDescent="0.25">
      <c r="A267" s="6"/>
      <c r="B267" s="6"/>
      <c r="C267" s="6"/>
      <c r="D267" s="6"/>
      <c r="E267" s="257"/>
      <c r="F267" s="257"/>
      <c r="G267" s="32"/>
    </row>
    <row r="268" spans="1:7" s="8" customFormat="1" x14ac:dyDescent="0.25">
      <c r="A268" s="6"/>
      <c r="B268" s="6"/>
      <c r="C268" s="6"/>
      <c r="D268" s="6"/>
      <c r="E268" s="257"/>
      <c r="F268" s="257"/>
      <c r="G268" s="32"/>
    </row>
    <row r="269" spans="1:7" s="8" customFormat="1" x14ac:dyDescent="0.25">
      <c r="A269" s="6"/>
      <c r="B269" s="6"/>
      <c r="C269" s="6"/>
      <c r="D269" s="6"/>
      <c r="E269" s="257"/>
      <c r="F269" s="257"/>
      <c r="G269" s="32"/>
    </row>
    <row r="270" spans="1:7" s="8" customFormat="1" x14ac:dyDescent="0.25">
      <c r="A270" s="6"/>
      <c r="B270" s="6"/>
      <c r="C270" s="6"/>
      <c r="D270" s="6"/>
      <c r="E270" s="257"/>
      <c r="F270" s="257"/>
      <c r="G270" s="32"/>
    </row>
    <row r="271" spans="1:7" s="8" customFormat="1" x14ac:dyDescent="0.25">
      <c r="A271" s="6"/>
      <c r="B271" s="6"/>
      <c r="C271" s="6"/>
      <c r="D271" s="6"/>
      <c r="E271" s="257"/>
      <c r="F271" s="257"/>
      <c r="G271" s="32"/>
    </row>
    <row r="272" spans="1:7" s="8" customFormat="1" x14ac:dyDescent="0.25">
      <c r="A272" s="6"/>
      <c r="B272" s="6"/>
      <c r="C272" s="6"/>
      <c r="D272" s="6"/>
      <c r="E272" s="257"/>
      <c r="F272" s="257"/>
      <c r="G272" s="32"/>
    </row>
    <row r="273" spans="1:7" s="8" customFormat="1" x14ac:dyDescent="0.25">
      <c r="A273" s="6"/>
      <c r="B273" s="6"/>
      <c r="C273" s="6"/>
      <c r="D273" s="6"/>
      <c r="E273" s="6"/>
      <c r="F273" s="6"/>
      <c r="G273" s="32"/>
    </row>
    <row r="274" spans="1:7" s="8" customFormat="1" x14ac:dyDescent="0.25">
      <c r="A274" s="6"/>
      <c r="B274" s="6"/>
      <c r="C274" s="6"/>
      <c r="D274" s="6"/>
      <c r="E274" s="6"/>
      <c r="F274" s="6"/>
      <c r="G274" s="32"/>
    </row>
    <row r="275" spans="1:7" s="8" customFormat="1" x14ac:dyDescent="0.25">
      <c r="A275" s="6"/>
      <c r="B275" s="6"/>
      <c r="C275" s="6"/>
      <c r="D275" s="6"/>
      <c r="E275" s="6"/>
      <c r="F275" s="6"/>
      <c r="G275" s="32"/>
    </row>
    <row r="276" spans="1:7" s="8" customFormat="1" x14ac:dyDescent="0.25">
      <c r="A276" s="6"/>
      <c r="B276" s="6"/>
      <c r="C276" s="6"/>
      <c r="D276" s="6"/>
      <c r="E276" s="6"/>
      <c r="F276" s="6"/>
      <c r="G276" s="32"/>
    </row>
    <row r="277" spans="1:7" s="8" customFormat="1" x14ac:dyDescent="0.25">
      <c r="A277" s="6"/>
      <c r="B277" s="6"/>
      <c r="C277" s="6"/>
      <c r="D277" s="6"/>
      <c r="E277" s="6"/>
      <c r="F277" s="6"/>
      <c r="G277" s="32"/>
    </row>
    <row r="278" spans="1:7" s="8" customFormat="1" x14ac:dyDescent="0.25">
      <c r="A278" s="6"/>
      <c r="B278" s="6"/>
      <c r="C278" s="6"/>
      <c r="D278" s="6"/>
      <c r="E278" s="6"/>
      <c r="F278" s="6"/>
      <c r="G278" s="32"/>
    </row>
    <row r="279" spans="1:7" s="8" customFormat="1" x14ac:dyDescent="0.25">
      <c r="A279" s="6"/>
      <c r="B279" s="6"/>
      <c r="C279" s="6"/>
      <c r="D279" s="6"/>
      <c r="E279" s="6"/>
      <c r="F279" s="6"/>
      <c r="G279" s="32"/>
    </row>
    <row r="280" spans="1:7" s="8" customFormat="1" x14ac:dyDescent="0.25">
      <c r="A280" s="6"/>
      <c r="B280" s="6"/>
      <c r="C280" s="6"/>
      <c r="D280" s="6"/>
      <c r="E280" s="6"/>
      <c r="F280" s="6"/>
      <c r="G280" s="32"/>
    </row>
    <row r="281" spans="1:7" s="8" customFormat="1" x14ac:dyDescent="0.25">
      <c r="A281" s="6"/>
      <c r="B281" s="6"/>
      <c r="C281" s="6"/>
      <c r="D281" s="6"/>
      <c r="E281" s="6"/>
      <c r="F281" s="6"/>
      <c r="G281" s="32"/>
    </row>
    <row r="282" spans="1:7" s="8" customFormat="1" x14ac:dyDescent="0.25">
      <c r="A282" s="6"/>
      <c r="B282" s="6"/>
      <c r="C282" s="6"/>
      <c r="D282" s="6"/>
      <c r="E282" s="6"/>
      <c r="F282" s="6"/>
      <c r="G282" s="32"/>
    </row>
    <row r="283" spans="1:7" s="8" customFormat="1" x14ac:dyDescent="0.25">
      <c r="A283" s="6"/>
      <c r="B283" s="6"/>
      <c r="C283" s="6"/>
      <c r="D283" s="6"/>
      <c r="E283" s="6"/>
      <c r="F283" s="6"/>
      <c r="G283" s="32"/>
    </row>
    <row r="284" spans="1:7" s="8" customFormat="1" x14ac:dyDescent="0.25">
      <c r="A284" s="6"/>
      <c r="B284" s="6"/>
      <c r="C284" s="6"/>
      <c r="D284" s="6"/>
      <c r="E284" s="6"/>
      <c r="F284" s="6"/>
      <c r="G284" s="32"/>
    </row>
    <row r="285" spans="1:7" s="8" customFormat="1" x14ac:dyDescent="0.25">
      <c r="A285" s="6"/>
      <c r="B285" s="6"/>
      <c r="C285" s="6"/>
      <c r="D285" s="6"/>
      <c r="E285" s="6"/>
      <c r="F285" s="6"/>
      <c r="G285" s="32"/>
    </row>
    <row r="286" spans="1:7" s="8" customFormat="1" x14ac:dyDescent="0.25">
      <c r="A286" s="6"/>
      <c r="B286" s="6"/>
      <c r="C286" s="6"/>
      <c r="D286" s="6"/>
      <c r="E286" s="6"/>
      <c r="F286" s="6"/>
      <c r="G286" s="32"/>
    </row>
    <row r="287" spans="1:7" s="8" customFormat="1" x14ac:dyDescent="0.25">
      <c r="A287" s="6"/>
      <c r="B287" s="6"/>
      <c r="C287" s="6"/>
      <c r="D287" s="6"/>
      <c r="E287" s="6"/>
      <c r="F287" s="6"/>
      <c r="G287" s="32"/>
    </row>
    <row r="288" spans="1:7" s="8" customFormat="1" x14ac:dyDescent="0.25">
      <c r="A288" s="6"/>
      <c r="B288" s="6"/>
      <c r="C288" s="6"/>
      <c r="D288" s="6"/>
      <c r="E288" s="6"/>
      <c r="F288" s="6"/>
      <c r="G288" s="32"/>
    </row>
    <row r="289" spans="1:7" s="8" customFormat="1" x14ac:dyDescent="0.25">
      <c r="A289" s="6"/>
      <c r="B289" s="6"/>
      <c r="C289" s="6"/>
      <c r="D289" s="6"/>
      <c r="E289" s="6"/>
      <c r="F289" s="6"/>
      <c r="G289" s="32"/>
    </row>
    <row r="290" spans="1:7" s="8" customFormat="1" x14ac:dyDescent="0.25">
      <c r="A290" s="6"/>
      <c r="B290" s="6"/>
      <c r="C290" s="6"/>
      <c r="D290" s="6"/>
      <c r="E290" s="6"/>
      <c r="F290" s="6"/>
      <c r="G290" s="32"/>
    </row>
    <row r="291" spans="1:7" s="8" customFormat="1" x14ac:dyDescent="0.25">
      <c r="A291" s="6"/>
      <c r="B291" s="6"/>
      <c r="C291" s="6"/>
      <c r="D291" s="6"/>
      <c r="E291" s="6"/>
      <c r="F291" s="6"/>
      <c r="G291" s="32"/>
    </row>
    <row r="292" spans="1:7" s="8" customFormat="1" x14ac:dyDescent="0.25">
      <c r="A292" s="6"/>
      <c r="B292" s="6"/>
      <c r="C292" s="6"/>
      <c r="D292" s="6"/>
      <c r="E292" s="6"/>
      <c r="F292" s="6"/>
      <c r="G292" s="32"/>
    </row>
    <row r="293" spans="1:7" s="8" customFormat="1" x14ac:dyDescent="0.25">
      <c r="A293" s="6"/>
      <c r="B293" s="6"/>
      <c r="C293" s="6"/>
      <c r="D293" s="6"/>
      <c r="E293" s="6"/>
      <c r="F293" s="6"/>
      <c r="G293" s="32"/>
    </row>
    <row r="294" spans="1:7" s="8" customFormat="1" x14ac:dyDescent="0.25">
      <c r="A294" s="6"/>
      <c r="B294" s="6"/>
      <c r="C294" s="6"/>
      <c r="D294" s="6"/>
      <c r="E294" s="6"/>
      <c r="F294" s="6"/>
      <c r="G294" s="32"/>
    </row>
    <row r="295" spans="1:7" s="8" customFormat="1" x14ac:dyDescent="0.25">
      <c r="A295" s="6"/>
      <c r="B295" s="6"/>
      <c r="C295" s="6"/>
      <c r="D295" s="6"/>
      <c r="E295" s="6"/>
      <c r="F295" s="6"/>
      <c r="G295" s="32"/>
    </row>
    <row r="296" spans="1:7" s="8" customFormat="1" x14ac:dyDescent="0.25">
      <c r="A296" s="6"/>
      <c r="B296" s="6"/>
      <c r="C296" s="6"/>
      <c r="D296" s="6"/>
      <c r="E296" s="6"/>
      <c r="F296" s="6"/>
      <c r="G296" s="32"/>
    </row>
    <row r="297" spans="1:7" s="8" customFormat="1" x14ac:dyDescent="0.25">
      <c r="A297" s="6"/>
      <c r="B297" s="6"/>
      <c r="C297" s="6"/>
      <c r="D297" s="6"/>
      <c r="E297" s="6"/>
      <c r="F297" s="6"/>
      <c r="G297" s="32"/>
    </row>
    <row r="298" spans="1:7" s="8" customFormat="1" x14ac:dyDescent="0.25">
      <c r="A298" s="6"/>
      <c r="B298" s="6"/>
      <c r="C298" s="6"/>
      <c r="D298" s="6"/>
      <c r="E298" s="6"/>
      <c r="F298" s="6"/>
      <c r="G298" s="32"/>
    </row>
    <row r="299" spans="1:7" s="8" customFormat="1" x14ac:dyDescent="0.25">
      <c r="A299" s="6"/>
      <c r="B299" s="6"/>
      <c r="C299" s="6"/>
      <c r="D299" s="6"/>
      <c r="E299" s="6"/>
      <c r="F299" s="6"/>
      <c r="G299" s="32"/>
    </row>
    <row r="300" spans="1:7" s="8" customFormat="1" x14ac:dyDescent="0.25">
      <c r="A300" s="6"/>
      <c r="B300" s="6"/>
      <c r="C300" s="6"/>
      <c r="D300" s="6"/>
      <c r="E300" s="6"/>
      <c r="F300" s="6"/>
      <c r="G300" s="32"/>
    </row>
    <row r="301" spans="1:7" s="8" customFormat="1" x14ac:dyDescent="0.25">
      <c r="A301" s="6"/>
      <c r="B301" s="6"/>
      <c r="C301" s="6"/>
      <c r="D301" s="6"/>
      <c r="E301" s="6"/>
      <c r="F301" s="6"/>
      <c r="G301" s="32"/>
    </row>
    <row r="302" spans="1:7" s="8" customFormat="1" x14ac:dyDescent="0.25">
      <c r="A302" s="6"/>
      <c r="B302" s="6"/>
      <c r="C302" s="6"/>
      <c r="D302" s="6"/>
      <c r="E302" s="6"/>
      <c r="F302" s="6"/>
      <c r="G302" s="32"/>
    </row>
    <row r="303" spans="1:7" s="8" customFormat="1" x14ac:dyDescent="0.25">
      <c r="A303" s="6"/>
      <c r="B303" s="6"/>
      <c r="C303" s="6"/>
      <c r="D303" s="6"/>
      <c r="E303" s="6"/>
      <c r="F303" s="6"/>
      <c r="G303" s="32"/>
    </row>
    <row r="304" spans="1:7" s="8" customFormat="1" x14ac:dyDescent="0.25">
      <c r="A304" s="6"/>
      <c r="B304" s="6"/>
      <c r="C304" s="6"/>
      <c r="D304" s="6"/>
      <c r="E304" s="6"/>
      <c r="F304" s="6"/>
      <c r="G304" s="32"/>
    </row>
    <row r="305" spans="1:7" s="8" customFormat="1" x14ac:dyDescent="0.25">
      <c r="A305" s="6"/>
      <c r="B305" s="6"/>
      <c r="C305" s="6"/>
      <c r="D305" s="6"/>
      <c r="E305" s="6"/>
      <c r="F305" s="6"/>
      <c r="G305" s="32"/>
    </row>
    <row r="306" spans="1:7" s="8" customFormat="1" x14ac:dyDescent="0.25">
      <c r="A306" s="6"/>
      <c r="B306" s="6"/>
      <c r="C306" s="6"/>
      <c r="D306" s="6"/>
      <c r="E306" s="6"/>
      <c r="F306" s="6"/>
      <c r="G306" s="32"/>
    </row>
    <row r="307" spans="1:7" s="8" customFormat="1" x14ac:dyDescent="0.25">
      <c r="A307" s="6"/>
      <c r="B307" s="6"/>
      <c r="C307" s="6"/>
      <c r="D307" s="6"/>
      <c r="E307" s="6"/>
      <c r="F307" s="6"/>
      <c r="G307" s="32"/>
    </row>
    <row r="308" spans="1:7" s="8" customFormat="1" x14ac:dyDescent="0.25">
      <c r="A308" s="6"/>
      <c r="B308" s="6"/>
      <c r="C308" s="6"/>
      <c r="D308" s="6"/>
      <c r="E308" s="6"/>
      <c r="F308" s="6"/>
      <c r="G308" s="32"/>
    </row>
    <row r="309" spans="1:7" s="8" customFormat="1" x14ac:dyDescent="0.25">
      <c r="A309" s="6"/>
      <c r="B309" s="6"/>
      <c r="C309" s="6"/>
      <c r="D309" s="6"/>
      <c r="E309" s="6"/>
      <c r="F309" s="6"/>
      <c r="G309" s="32"/>
    </row>
    <row r="310" spans="1:7" s="8" customFormat="1" x14ac:dyDescent="0.25">
      <c r="A310" s="6"/>
      <c r="B310" s="6"/>
      <c r="C310" s="6"/>
      <c r="D310" s="6"/>
      <c r="E310" s="6"/>
      <c r="F310" s="6"/>
      <c r="G310" s="32"/>
    </row>
    <row r="311" spans="1:7" s="8" customFormat="1" x14ac:dyDescent="0.25">
      <c r="A311" s="6"/>
      <c r="B311" s="6"/>
      <c r="C311" s="6"/>
      <c r="D311" s="6"/>
      <c r="E311" s="6"/>
      <c r="F311" s="6"/>
      <c r="G311" s="32"/>
    </row>
    <row r="312" spans="1:7" s="8" customFormat="1" x14ac:dyDescent="0.25">
      <c r="A312" s="6"/>
      <c r="B312" s="6"/>
      <c r="C312" s="6"/>
      <c r="D312" s="6"/>
      <c r="E312" s="6"/>
      <c r="F312" s="6"/>
      <c r="G312" s="32"/>
    </row>
    <row r="313" spans="1:7" s="8" customFormat="1" x14ac:dyDescent="0.25">
      <c r="A313" s="6"/>
      <c r="B313" s="6"/>
      <c r="C313" s="6"/>
      <c r="D313" s="6"/>
      <c r="E313" s="6"/>
      <c r="F313" s="6"/>
      <c r="G313" s="32"/>
    </row>
    <row r="314" spans="1:7" s="8" customFormat="1" x14ac:dyDescent="0.25">
      <c r="A314" s="6"/>
      <c r="B314" s="6"/>
      <c r="C314" s="6"/>
      <c r="D314" s="6"/>
      <c r="E314" s="6"/>
      <c r="F314" s="6"/>
      <c r="G314" s="32"/>
    </row>
    <row r="315" spans="1:7" s="8" customFormat="1" x14ac:dyDescent="0.25">
      <c r="A315" s="6"/>
      <c r="B315" s="6"/>
      <c r="C315" s="6"/>
      <c r="D315" s="6"/>
      <c r="E315" s="6"/>
      <c r="F315" s="6"/>
      <c r="G315" s="32"/>
    </row>
    <row r="316" spans="1:7" s="8" customFormat="1" x14ac:dyDescent="0.25">
      <c r="A316" s="6"/>
      <c r="B316" s="6"/>
      <c r="C316" s="6"/>
      <c r="D316" s="6"/>
      <c r="E316" s="6"/>
      <c r="F316" s="6"/>
      <c r="G316" s="32"/>
    </row>
    <row r="317" spans="1:7" s="8" customFormat="1" x14ac:dyDescent="0.25">
      <c r="A317" s="6"/>
      <c r="B317" s="6"/>
      <c r="C317" s="6"/>
      <c r="D317" s="6"/>
      <c r="E317" s="6"/>
      <c r="F317" s="6"/>
      <c r="G317" s="32"/>
    </row>
    <row r="318" spans="1:7" s="8" customFormat="1" x14ac:dyDescent="0.25">
      <c r="A318" s="6"/>
      <c r="B318" s="6"/>
      <c r="C318" s="6"/>
      <c r="D318" s="6"/>
      <c r="E318" s="6"/>
      <c r="F318" s="6"/>
      <c r="G318" s="32"/>
    </row>
    <row r="319" spans="1:7" s="8" customFormat="1" x14ac:dyDescent="0.25">
      <c r="A319" s="6"/>
      <c r="B319" s="6"/>
      <c r="C319" s="6"/>
      <c r="D319" s="6"/>
      <c r="E319" s="6"/>
      <c r="F319" s="6"/>
      <c r="G319" s="32"/>
    </row>
    <row r="320" spans="1:7" s="8" customFormat="1" x14ac:dyDescent="0.25">
      <c r="A320" s="6"/>
      <c r="B320" s="6"/>
      <c r="C320" s="6"/>
      <c r="D320" s="6"/>
      <c r="E320" s="6"/>
      <c r="F320" s="6"/>
      <c r="G320" s="32"/>
    </row>
    <row r="321" spans="1:7" s="8" customFormat="1" x14ac:dyDescent="0.25">
      <c r="A321" s="6"/>
      <c r="B321" s="6"/>
      <c r="C321" s="6"/>
      <c r="D321" s="6"/>
      <c r="E321" s="6"/>
      <c r="F321" s="6"/>
      <c r="G321" s="32"/>
    </row>
    <row r="322" spans="1:7" s="8" customFormat="1" x14ac:dyDescent="0.25">
      <c r="A322" s="6"/>
      <c r="B322" s="6"/>
      <c r="C322" s="6"/>
      <c r="D322" s="6"/>
      <c r="E322" s="6"/>
      <c r="F322" s="6"/>
      <c r="G322" s="32"/>
    </row>
    <row r="323" spans="1:7" s="8" customFormat="1" x14ac:dyDescent="0.25">
      <c r="A323" s="6"/>
      <c r="B323" s="6"/>
      <c r="C323" s="6"/>
      <c r="D323" s="6"/>
      <c r="E323" s="6"/>
      <c r="F323" s="6"/>
      <c r="G323" s="225"/>
    </row>
    <row r="324" spans="1:7" s="8" customFormat="1" x14ac:dyDescent="0.25">
      <c r="A324" s="6"/>
      <c r="B324" s="6"/>
      <c r="C324" s="6"/>
      <c r="D324" s="6"/>
      <c r="E324" s="6"/>
      <c r="F324" s="6"/>
      <c r="G324" s="225"/>
    </row>
    <row r="325" spans="1:7" s="8" customFormat="1" x14ac:dyDescent="0.25">
      <c r="A325" s="6"/>
      <c r="B325" s="6"/>
      <c r="C325" s="6"/>
      <c r="D325" s="6"/>
      <c r="E325" s="6"/>
      <c r="F325" s="6"/>
      <c r="G325" s="225"/>
    </row>
    <row r="326" spans="1:7" s="8" customFormat="1" x14ac:dyDescent="0.25">
      <c r="A326" s="6"/>
      <c r="B326" s="6"/>
      <c r="C326" s="6"/>
      <c r="D326" s="6"/>
      <c r="E326" s="6"/>
      <c r="F326" s="6"/>
      <c r="G326" s="225"/>
    </row>
    <row r="327" spans="1:7" s="8" customFormat="1" x14ac:dyDescent="0.25">
      <c r="A327" s="6"/>
      <c r="B327" s="6"/>
      <c r="C327" s="6"/>
      <c r="D327" s="6"/>
      <c r="E327" s="6"/>
      <c r="F327" s="6"/>
      <c r="G327" s="225"/>
    </row>
    <row r="328" spans="1:7" s="8" customFormat="1" x14ac:dyDescent="0.25">
      <c r="A328" s="6"/>
      <c r="B328" s="6"/>
      <c r="C328" s="6"/>
      <c r="D328" s="6"/>
      <c r="E328" s="6"/>
      <c r="F328" s="6"/>
      <c r="G328" s="225"/>
    </row>
    <row r="329" spans="1:7" s="8" customFormat="1" x14ac:dyDescent="0.25">
      <c r="A329" s="6"/>
      <c r="B329" s="6"/>
      <c r="C329" s="6"/>
      <c r="D329" s="6"/>
      <c r="E329" s="6"/>
      <c r="F329" s="6"/>
      <c r="G329" s="225"/>
    </row>
    <row r="330" spans="1:7" s="8" customFormat="1" x14ac:dyDescent="0.25">
      <c r="A330" s="6"/>
      <c r="B330" s="6"/>
      <c r="C330" s="6"/>
      <c r="D330" s="6"/>
      <c r="E330" s="6"/>
      <c r="F330" s="6"/>
      <c r="G330" s="225"/>
    </row>
    <row r="331" spans="1:7" s="8" customFormat="1" x14ac:dyDescent="0.25">
      <c r="A331" s="6"/>
      <c r="B331" s="6"/>
      <c r="C331" s="6"/>
      <c r="D331" s="6"/>
      <c r="E331" s="6"/>
      <c r="F331" s="6"/>
      <c r="G331" s="225"/>
    </row>
    <row r="332" spans="1:7" s="8" customFormat="1" x14ac:dyDescent="0.25">
      <c r="A332" s="6"/>
      <c r="B332" s="6"/>
      <c r="C332" s="6"/>
      <c r="D332" s="6"/>
      <c r="E332" s="6"/>
      <c r="F332" s="6"/>
      <c r="G332" s="225"/>
    </row>
    <row r="333" spans="1:7" s="8" customFormat="1" x14ac:dyDescent="0.25">
      <c r="A333" s="6"/>
      <c r="B333" s="6"/>
      <c r="C333" s="6"/>
      <c r="D333" s="6"/>
      <c r="E333" s="6"/>
      <c r="F333" s="6"/>
      <c r="G333" s="225"/>
    </row>
    <row r="334" spans="1:7" s="8" customFormat="1" x14ac:dyDescent="0.25">
      <c r="A334" s="6"/>
      <c r="B334" s="6"/>
      <c r="C334" s="6"/>
      <c r="D334" s="6"/>
      <c r="E334" s="6"/>
      <c r="F334" s="6"/>
      <c r="G334" s="225"/>
    </row>
    <row r="335" spans="1:7" s="8" customFormat="1" x14ac:dyDescent="0.25">
      <c r="A335" s="6"/>
      <c r="B335" s="6"/>
      <c r="C335" s="6"/>
      <c r="D335" s="6"/>
      <c r="E335" s="6"/>
      <c r="F335" s="6"/>
      <c r="G335" s="225"/>
    </row>
    <row r="336" spans="1:7" s="8" customFormat="1" x14ac:dyDescent="0.25">
      <c r="A336" s="6"/>
      <c r="B336" s="6"/>
      <c r="C336" s="6"/>
      <c r="D336" s="6"/>
      <c r="E336" s="6"/>
      <c r="F336" s="6"/>
      <c r="G336" s="225"/>
    </row>
    <row r="337" spans="1:7" s="8" customFormat="1" x14ac:dyDescent="0.25">
      <c r="A337" s="6"/>
      <c r="B337" s="6"/>
      <c r="C337" s="6"/>
      <c r="D337" s="6"/>
      <c r="E337" s="6"/>
      <c r="F337" s="6"/>
      <c r="G337" s="225"/>
    </row>
    <row r="338" spans="1:7" s="8" customFormat="1" x14ac:dyDescent="0.25">
      <c r="A338" s="6"/>
      <c r="B338" s="6"/>
      <c r="C338" s="6"/>
      <c r="D338" s="6"/>
      <c r="E338" s="6"/>
      <c r="F338" s="6"/>
      <c r="G338" s="225"/>
    </row>
    <row r="339" spans="1:7" s="8" customFormat="1" x14ac:dyDescent="0.25">
      <c r="A339" s="6"/>
      <c r="B339" s="6"/>
      <c r="C339" s="6"/>
      <c r="D339" s="6"/>
      <c r="E339" s="6"/>
      <c r="F339" s="6"/>
      <c r="G339" s="225"/>
    </row>
    <row r="340" spans="1:7" s="8" customFormat="1" x14ac:dyDescent="0.25">
      <c r="A340" s="6"/>
      <c r="B340" s="6"/>
      <c r="C340" s="6"/>
      <c r="D340" s="6"/>
      <c r="E340" s="6"/>
      <c r="F340" s="6"/>
      <c r="G340" s="225"/>
    </row>
    <row r="341" spans="1:7" s="8" customFormat="1" x14ac:dyDescent="0.25">
      <c r="A341" s="6"/>
      <c r="B341" s="6"/>
      <c r="C341" s="6"/>
      <c r="D341" s="6"/>
      <c r="E341" s="6"/>
      <c r="F341" s="6"/>
      <c r="G341" s="225"/>
    </row>
    <row r="342" spans="1:7" s="8" customFormat="1" x14ac:dyDescent="0.25">
      <c r="A342" s="6"/>
      <c r="B342" s="6"/>
      <c r="C342" s="6"/>
      <c r="D342" s="6"/>
      <c r="E342" s="6"/>
      <c r="F342" s="6"/>
      <c r="G342" s="225"/>
    </row>
    <row r="343" spans="1:7" s="8" customFormat="1" x14ac:dyDescent="0.25">
      <c r="A343" s="6"/>
      <c r="B343" s="6"/>
      <c r="C343" s="6"/>
      <c r="D343" s="6"/>
      <c r="E343" s="6"/>
      <c r="F343" s="6"/>
      <c r="G343" s="225"/>
    </row>
    <row r="344" spans="1:7" s="8" customFormat="1" x14ac:dyDescent="0.25">
      <c r="A344" s="6"/>
      <c r="B344" s="6"/>
      <c r="C344" s="6"/>
      <c r="D344" s="6"/>
      <c r="E344" s="6"/>
      <c r="F344" s="6"/>
      <c r="G344" s="225"/>
    </row>
    <row r="345" spans="1:7" s="8" customFormat="1" x14ac:dyDescent="0.25">
      <c r="A345" s="6"/>
      <c r="B345" s="6"/>
      <c r="C345" s="6"/>
      <c r="D345" s="6"/>
      <c r="E345" s="6"/>
      <c r="F345" s="6"/>
      <c r="G345" s="225"/>
    </row>
    <row r="346" spans="1:7" s="8" customFormat="1" x14ac:dyDescent="0.25">
      <c r="A346" s="6"/>
      <c r="B346" s="6"/>
      <c r="C346" s="6"/>
      <c r="D346" s="6"/>
      <c r="E346" s="6"/>
      <c r="F346" s="6"/>
      <c r="G346" s="225"/>
    </row>
    <row r="347" spans="1:7" s="8" customFormat="1" x14ac:dyDescent="0.25">
      <c r="A347" s="6"/>
      <c r="B347" s="6"/>
      <c r="C347" s="6"/>
      <c r="D347" s="6"/>
      <c r="E347" s="6"/>
      <c r="F347" s="6"/>
      <c r="G347" s="225"/>
    </row>
    <row r="348" spans="1:7" s="8" customFormat="1" x14ac:dyDescent="0.25">
      <c r="A348" s="6"/>
      <c r="B348" s="6"/>
      <c r="C348" s="6"/>
      <c r="D348" s="6"/>
      <c r="E348" s="6"/>
      <c r="F348" s="6"/>
      <c r="G348" s="225"/>
    </row>
    <row r="349" spans="1:7" s="8" customFormat="1" x14ac:dyDescent="0.25">
      <c r="A349" s="6"/>
      <c r="B349" s="6"/>
      <c r="C349" s="6"/>
      <c r="D349" s="6"/>
      <c r="E349" s="6"/>
      <c r="F349" s="6"/>
      <c r="G349" s="225"/>
    </row>
    <row r="350" spans="1:7" s="8" customFormat="1" x14ac:dyDescent="0.25">
      <c r="A350" s="6"/>
      <c r="B350" s="6"/>
      <c r="C350" s="6"/>
      <c r="D350" s="6"/>
      <c r="E350" s="6"/>
      <c r="F350" s="6"/>
      <c r="G350" s="225"/>
    </row>
    <row r="351" spans="1:7" s="8" customFormat="1" x14ac:dyDescent="0.25">
      <c r="A351" s="6"/>
      <c r="B351" s="6"/>
      <c r="C351" s="6"/>
      <c r="D351" s="6"/>
      <c r="E351" s="6"/>
      <c r="F351" s="6"/>
      <c r="G351" s="225"/>
    </row>
    <row r="352" spans="1:7" s="8" customFormat="1" x14ac:dyDescent="0.25">
      <c r="A352" s="6"/>
      <c r="B352" s="6"/>
      <c r="C352" s="6"/>
      <c r="D352" s="6"/>
      <c r="E352" s="6"/>
      <c r="F352" s="6"/>
      <c r="G352" s="225"/>
    </row>
    <row r="353" spans="1:7" s="8" customFormat="1" x14ac:dyDescent="0.25">
      <c r="A353" s="6"/>
      <c r="B353" s="6"/>
      <c r="C353" s="6"/>
      <c r="D353" s="6"/>
      <c r="E353" s="6"/>
      <c r="F353" s="6"/>
      <c r="G353" s="225"/>
    </row>
    <row r="354" spans="1:7" s="8" customFormat="1" x14ac:dyDescent="0.25">
      <c r="A354" s="6"/>
      <c r="B354" s="6"/>
      <c r="C354" s="6"/>
      <c r="D354" s="6"/>
      <c r="E354" s="6"/>
      <c r="F354" s="6"/>
      <c r="G354" s="225"/>
    </row>
    <row r="355" spans="1:7" s="8" customFormat="1" x14ac:dyDescent="0.25">
      <c r="A355" s="6"/>
      <c r="B355" s="6"/>
      <c r="C355" s="6"/>
      <c r="D355" s="6"/>
      <c r="E355" s="6"/>
      <c r="F355" s="6"/>
      <c r="G355" s="225"/>
    </row>
    <row r="356" spans="1:7" s="8" customFormat="1" x14ac:dyDescent="0.25">
      <c r="A356" s="6"/>
      <c r="B356" s="6"/>
      <c r="C356" s="6"/>
      <c r="D356" s="6"/>
      <c r="E356" s="6"/>
      <c r="F356" s="6"/>
      <c r="G356" s="225"/>
    </row>
    <row r="357" spans="1:7" s="8" customFormat="1" x14ac:dyDescent="0.25">
      <c r="A357" s="6"/>
      <c r="B357" s="6"/>
      <c r="C357" s="6"/>
      <c r="D357" s="6"/>
      <c r="E357" s="6"/>
      <c r="F357" s="6"/>
      <c r="G357" s="225"/>
    </row>
    <row r="358" spans="1:7" s="8" customFormat="1" x14ac:dyDescent="0.25">
      <c r="A358" s="6"/>
      <c r="B358" s="6"/>
      <c r="C358" s="6"/>
      <c r="D358" s="6"/>
      <c r="E358" s="6"/>
      <c r="F358" s="6"/>
      <c r="G358" s="225"/>
    </row>
    <row r="359" spans="1:7" s="8" customFormat="1" x14ac:dyDescent="0.25">
      <c r="A359" s="6"/>
      <c r="B359" s="6"/>
      <c r="C359" s="6"/>
      <c r="D359" s="6"/>
      <c r="E359" s="6"/>
      <c r="F359" s="6"/>
      <c r="G359" s="225"/>
    </row>
    <row r="360" spans="1:7" s="8" customFormat="1" x14ac:dyDescent="0.25">
      <c r="A360" s="6"/>
      <c r="B360" s="6"/>
      <c r="C360" s="6"/>
      <c r="D360" s="6"/>
      <c r="E360" s="6"/>
      <c r="F360" s="6"/>
      <c r="G360" s="225"/>
    </row>
    <row r="361" spans="1:7" s="8" customFormat="1" x14ac:dyDescent="0.25">
      <c r="A361" s="6"/>
      <c r="B361" s="6"/>
      <c r="C361" s="6"/>
      <c r="D361" s="6"/>
      <c r="E361" s="6"/>
      <c r="F361" s="6"/>
      <c r="G361" s="225"/>
    </row>
    <row r="362" spans="1:7" s="8" customFormat="1" x14ac:dyDescent="0.25">
      <c r="A362" s="6"/>
      <c r="B362" s="6"/>
      <c r="C362" s="6"/>
      <c r="D362" s="6"/>
      <c r="E362" s="6"/>
      <c r="F362" s="6"/>
      <c r="G362" s="225"/>
    </row>
    <row r="363" spans="1:7" s="8" customFormat="1" x14ac:dyDescent="0.25">
      <c r="A363" s="6"/>
      <c r="B363" s="6"/>
      <c r="C363" s="6"/>
      <c r="D363" s="6"/>
      <c r="E363" s="6"/>
      <c r="F363" s="6"/>
      <c r="G363" s="225"/>
    </row>
    <row r="364" spans="1:7" s="8" customFormat="1" x14ac:dyDescent="0.25">
      <c r="A364" s="6"/>
      <c r="B364" s="6"/>
      <c r="C364" s="6"/>
      <c r="D364" s="6"/>
      <c r="E364" s="6"/>
      <c r="F364" s="6"/>
      <c r="G364" s="225"/>
    </row>
    <row r="365" spans="1:7" s="8" customFormat="1" x14ac:dyDescent="0.25">
      <c r="A365" s="6"/>
      <c r="B365" s="6"/>
      <c r="C365" s="6"/>
      <c r="D365" s="6"/>
      <c r="E365" s="6"/>
      <c r="F365" s="6"/>
      <c r="G365" s="225"/>
    </row>
    <row r="366" spans="1:7" s="8" customFormat="1" x14ac:dyDescent="0.25">
      <c r="A366" s="6"/>
      <c r="B366" s="6"/>
      <c r="C366" s="6"/>
      <c r="D366" s="6"/>
      <c r="E366" s="6"/>
      <c r="F366" s="6"/>
      <c r="G366" s="225"/>
    </row>
    <row r="367" spans="1:7" s="8" customFormat="1" x14ac:dyDescent="0.25">
      <c r="A367" s="6"/>
      <c r="B367" s="6"/>
      <c r="C367" s="6"/>
      <c r="D367" s="6"/>
      <c r="E367" s="6"/>
      <c r="F367" s="6"/>
      <c r="G367" s="225"/>
    </row>
    <row r="368" spans="1:7" s="8" customFormat="1" x14ac:dyDescent="0.25">
      <c r="A368" s="6"/>
      <c r="B368" s="6"/>
      <c r="C368" s="6"/>
      <c r="D368" s="6"/>
      <c r="E368" s="6"/>
      <c r="F368" s="6"/>
      <c r="G368" s="225"/>
    </row>
    <row r="369" spans="1:7" s="8" customFormat="1" x14ac:dyDescent="0.25">
      <c r="A369" s="6"/>
      <c r="B369" s="6"/>
      <c r="C369" s="6"/>
      <c r="D369" s="6"/>
      <c r="E369" s="6"/>
      <c r="F369" s="6"/>
      <c r="G369" s="225"/>
    </row>
    <row r="370" spans="1:7" s="8" customFormat="1" x14ac:dyDescent="0.25">
      <c r="A370" s="6"/>
      <c r="B370" s="6"/>
      <c r="C370" s="6"/>
      <c r="D370" s="6"/>
      <c r="E370" s="6"/>
      <c r="F370" s="6"/>
      <c r="G370" s="225"/>
    </row>
    <row r="371" spans="1:7" s="8" customFormat="1" x14ac:dyDescent="0.25">
      <c r="A371" s="6"/>
      <c r="B371" s="6"/>
      <c r="C371" s="6"/>
      <c r="D371" s="6"/>
      <c r="E371" s="6"/>
      <c r="F371" s="6"/>
      <c r="G371" s="225"/>
    </row>
    <row r="372" spans="1:7" s="8" customFormat="1" x14ac:dyDescent="0.25">
      <c r="A372" s="6"/>
      <c r="B372" s="6"/>
      <c r="C372" s="6"/>
      <c r="D372" s="6"/>
      <c r="E372" s="6"/>
      <c r="F372" s="6"/>
      <c r="G372" s="225"/>
    </row>
    <row r="373" spans="1:7" s="8" customFormat="1" x14ac:dyDescent="0.25">
      <c r="A373" s="6"/>
      <c r="B373" s="6"/>
      <c r="C373" s="6"/>
      <c r="D373" s="6"/>
      <c r="E373" s="6"/>
      <c r="F373" s="6"/>
      <c r="G373" s="225"/>
    </row>
  </sheetData>
  <mergeCells count="293"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H7"/>
    <mergeCell ref="E8:F8"/>
    <mergeCell ref="G8:H8"/>
    <mergeCell ref="E12:F12"/>
    <mergeCell ref="E13:F13"/>
    <mergeCell ref="B14:D14"/>
    <mergeCell ref="E15:F15"/>
    <mergeCell ref="E16:F16"/>
    <mergeCell ref="E17:F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C19" sqref="C19"/>
    </sheetView>
  </sheetViews>
  <sheetFormatPr baseColWidth="10" defaultRowHeight="15.75" x14ac:dyDescent="0.25"/>
  <cols>
    <col min="1" max="1" width="5.140625" style="180" customWidth="1"/>
    <col min="2" max="2" width="31" style="180" customWidth="1"/>
    <col min="3" max="3" width="11.42578125" style="180" customWidth="1"/>
    <col min="4" max="4" width="17.42578125" style="181" customWidth="1"/>
    <col min="5" max="16384" width="11.42578125" style="180"/>
  </cols>
  <sheetData>
    <row r="2" spans="1:5" x14ac:dyDescent="0.25">
      <c r="B2" s="183" t="s">
        <v>302</v>
      </c>
      <c r="C2" s="183" t="s">
        <v>312</v>
      </c>
      <c r="D2" s="184" t="s">
        <v>4</v>
      </c>
      <c r="E2" s="184" t="s">
        <v>312</v>
      </c>
    </row>
    <row r="4" spans="1:5" x14ac:dyDescent="0.25">
      <c r="A4" s="180">
        <v>1</v>
      </c>
      <c r="B4" s="185" t="s">
        <v>304</v>
      </c>
      <c r="C4" s="186">
        <f>+Sabado!I5</f>
        <v>100</v>
      </c>
      <c r="D4" s="186">
        <f>+Sabado!I26</f>
        <v>9460000</v>
      </c>
      <c r="E4" s="186">
        <f t="shared" ref="E4:E10" si="0">+D4/C4</f>
        <v>94600</v>
      </c>
    </row>
    <row r="5" spans="1:5" x14ac:dyDescent="0.25">
      <c r="A5" s="180">
        <f t="shared" ref="A5:A10" si="1">+A4+1</f>
        <v>2</v>
      </c>
      <c r="B5" s="185" t="s">
        <v>303</v>
      </c>
      <c r="C5" s="186">
        <f>+'Domingo Nuevo'!I5</f>
        <v>100</v>
      </c>
      <c r="D5" s="186">
        <f>+'Domingo Nuevo'!I62</f>
        <v>14659700</v>
      </c>
      <c r="E5" s="186">
        <f t="shared" si="0"/>
        <v>146597</v>
      </c>
    </row>
    <row r="6" spans="1:5" x14ac:dyDescent="0.25">
      <c r="A6" s="180">
        <f t="shared" si="1"/>
        <v>3</v>
      </c>
      <c r="B6" s="185" t="s">
        <v>305</v>
      </c>
      <c r="C6" s="186">
        <f>+'Crisitano Sabado sin Licor'!I5</f>
        <v>100</v>
      </c>
      <c r="D6" s="186">
        <f>+'Crisitano Sabado sin Licor'!I52</f>
        <v>21550000</v>
      </c>
      <c r="E6" s="186">
        <f t="shared" si="0"/>
        <v>215500</v>
      </c>
    </row>
    <row r="7" spans="1:5" x14ac:dyDescent="0.25">
      <c r="A7" s="180">
        <f t="shared" si="1"/>
        <v>4</v>
      </c>
      <c r="B7" s="185" t="s">
        <v>306</v>
      </c>
      <c r="C7" s="186">
        <f>+'Cristiano Viernes-Domingo sin l'!I5</f>
        <v>100</v>
      </c>
      <c r="D7" s="186">
        <f>+'Cristiano Viernes-Domingo sin l'!I62</f>
        <v>17435000</v>
      </c>
      <c r="E7" s="186">
        <f t="shared" si="0"/>
        <v>174350</v>
      </c>
    </row>
    <row r="8" spans="1:5" x14ac:dyDescent="0.25">
      <c r="A8" s="180">
        <f t="shared" si="1"/>
        <v>5</v>
      </c>
      <c r="B8" s="185" t="s">
        <v>311</v>
      </c>
      <c r="C8" s="186">
        <f>+'Diciembre o 2017'!I5</f>
        <v>100</v>
      </c>
      <c r="D8" s="186">
        <f>+'Diciembre o 2017'!I39</f>
        <v>20820600</v>
      </c>
      <c r="E8" s="186">
        <f t="shared" si="0"/>
        <v>208206</v>
      </c>
    </row>
    <row r="9" spans="1:5" x14ac:dyDescent="0.25">
      <c r="A9" s="180">
        <f t="shared" si="1"/>
        <v>6</v>
      </c>
      <c r="B9" s="185" t="s">
        <v>355</v>
      </c>
      <c r="C9" s="186">
        <f>+'Fecha Proxima 4HORAS'!I5</f>
        <v>100</v>
      </c>
      <c r="D9" s="186">
        <f>+'Fecha Proxima 4HORAS'!I48</f>
        <v>13070000</v>
      </c>
      <c r="E9" s="186">
        <f t="shared" si="0"/>
        <v>130700</v>
      </c>
    </row>
    <row r="10" spans="1:5" x14ac:dyDescent="0.25">
      <c r="A10" s="180">
        <f t="shared" si="1"/>
        <v>7</v>
      </c>
      <c r="B10" s="185" t="s">
        <v>356</v>
      </c>
      <c r="C10" s="186">
        <f>+'Domingo Nuevo'!I5</f>
        <v>100</v>
      </c>
      <c r="D10" s="186">
        <f>+'Domingo Nuevo'!I62</f>
        <v>14659700</v>
      </c>
      <c r="E10" s="186">
        <f t="shared" si="0"/>
        <v>146597</v>
      </c>
    </row>
    <row r="13" spans="1:5" x14ac:dyDescent="0.25">
      <c r="B13" s="180" t="s">
        <v>310</v>
      </c>
      <c r="C13" s="180">
        <v>3200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K390"/>
  <sheetViews>
    <sheetView showGridLines="0" zoomScaleNormal="100" zoomScaleSheetLayoutView="100" workbookViewId="0">
      <selection activeCell="B16" sqref="B16:I21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1.28515625" style="6" customWidth="1"/>
    <col min="9" max="9" width="15.28515625" style="8" customWidth="1"/>
    <col min="10" max="10" width="23.85546875" style="6" customWidth="1"/>
    <col min="11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1" ht="6.75" customHeight="1" x14ac:dyDescent="0.25"/>
    <row r="2" spans="2:11" ht="15.75" x14ac:dyDescent="0.25">
      <c r="B2" s="260" t="s">
        <v>364</v>
      </c>
      <c r="C2" s="260"/>
      <c r="D2" s="260"/>
      <c r="E2" s="260"/>
      <c r="F2" s="260"/>
      <c r="G2" s="260"/>
      <c r="H2" s="260"/>
      <c r="I2" s="260"/>
    </row>
    <row r="3" spans="2:11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</row>
    <row r="4" spans="2:11" ht="12.75" customHeight="1" x14ac:dyDescent="0.25">
      <c r="B4" s="262" t="s">
        <v>49</v>
      </c>
      <c r="C4" s="262"/>
      <c r="D4" s="262"/>
      <c r="E4" s="156">
        <v>0.66666666666666663</v>
      </c>
      <c r="F4" s="263" t="s">
        <v>73</v>
      </c>
      <c r="G4" s="264"/>
      <c r="H4" s="157">
        <v>0.98958333333333337</v>
      </c>
      <c r="I4" s="37">
        <f ca="1">NOW()</f>
        <v>42550.551674652779</v>
      </c>
    </row>
    <row r="5" spans="2:11" ht="15.75" x14ac:dyDescent="0.25">
      <c r="B5" s="265" t="s">
        <v>82</v>
      </c>
      <c r="C5" s="265"/>
      <c r="D5" s="265"/>
      <c r="E5" s="266" t="s">
        <v>52</v>
      </c>
      <c r="F5" s="266"/>
      <c r="G5" s="266" t="s">
        <v>50</v>
      </c>
      <c r="H5" s="266"/>
      <c r="I5" s="50">
        <v>100</v>
      </c>
      <c r="J5" s="11"/>
      <c r="K5" s="11"/>
    </row>
    <row r="6" spans="2:11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</row>
    <row r="7" spans="2:11" ht="14.25" customHeight="1" x14ac:dyDescent="0.25">
      <c r="B7" s="52" t="s">
        <v>178</v>
      </c>
      <c r="C7" s="52"/>
      <c r="D7" s="52"/>
      <c r="E7" s="258">
        <f>3490000+500000</f>
        <v>3990000</v>
      </c>
      <c r="F7" s="258"/>
      <c r="G7" s="259">
        <v>1</v>
      </c>
      <c r="H7" s="259"/>
      <c r="I7" s="53">
        <f>E7*G7</f>
        <v>3990000</v>
      </c>
      <c r="J7" s="182">
        <f>+I7-Sabado!I7</f>
        <v>2000000</v>
      </c>
      <c r="K7" s="11"/>
    </row>
    <row r="8" spans="2:11" ht="14.25" customHeight="1" x14ac:dyDescent="0.25">
      <c r="B8" s="54" t="s">
        <v>365</v>
      </c>
      <c r="C8" s="54"/>
      <c r="D8" s="54"/>
      <c r="E8" s="259" t="s">
        <v>51</v>
      </c>
      <c r="F8" s="259"/>
      <c r="G8" s="259" t="s">
        <v>51</v>
      </c>
      <c r="H8" s="259"/>
      <c r="I8" s="145" t="s">
        <v>51</v>
      </c>
      <c r="J8" s="182" t="e">
        <f>+I8-Sabado!I8</f>
        <v>#VALUE!</v>
      </c>
      <c r="K8" s="32"/>
    </row>
    <row r="9" spans="2:11" ht="14.25" customHeight="1" x14ac:dyDescent="0.25">
      <c r="B9" s="14" t="s">
        <v>111</v>
      </c>
      <c r="C9" s="14"/>
      <c r="D9" s="14"/>
      <c r="E9" s="258">
        <v>5800</v>
      </c>
      <c r="F9" s="258"/>
      <c r="G9" s="259"/>
      <c r="H9" s="259"/>
      <c r="I9" s="109"/>
      <c r="J9" s="182" t="e">
        <f>+I9-Sabado!#REF!</f>
        <v>#REF!</v>
      </c>
      <c r="K9" s="32"/>
    </row>
    <row r="10" spans="2:11" ht="14.25" customHeight="1" x14ac:dyDescent="0.25">
      <c r="B10" s="14" t="s">
        <v>276</v>
      </c>
      <c r="C10" s="14"/>
      <c r="D10" s="14"/>
      <c r="E10" s="258">
        <v>3400</v>
      </c>
      <c r="F10" s="258"/>
      <c r="G10" s="259">
        <f>I5</f>
        <v>100</v>
      </c>
      <c r="H10" s="259"/>
      <c r="I10" s="144">
        <f>E10*G10</f>
        <v>340000</v>
      </c>
      <c r="J10" s="182" t="e">
        <f>+I10-Sabado!#REF!</f>
        <v>#REF!</v>
      </c>
      <c r="K10" s="32"/>
    </row>
    <row r="11" spans="2:11" ht="14.25" customHeight="1" x14ac:dyDescent="0.25">
      <c r="B11" s="14" t="s">
        <v>277</v>
      </c>
      <c r="C11" s="14"/>
      <c r="D11" s="14"/>
      <c r="E11" s="258">
        <v>5800</v>
      </c>
      <c r="F11" s="258"/>
      <c r="G11" s="259">
        <f>+I5</f>
        <v>100</v>
      </c>
      <c r="H11" s="259"/>
      <c r="I11" s="144">
        <f>E11*G11</f>
        <v>580000</v>
      </c>
      <c r="J11" s="182">
        <f>+I11-Sabado!I9</f>
        <v>0</v>
      </c>
      <c r="K11" s="32"/>
    </row>
    <row r="12" spans="2:11" ht="14.25" customHeight="1" x14ac:dyDescent="0.25">
      <c r="B12" s="52" t="s">
        <v>112</v>
      </c>
      <c r="C12" s="52"/>
      <c r="D12" s="52"/>
      <c r="E12" s="258">
        <v>43900</v>
      </c>
      <c r="F12" s="258"/>
      <c r="G12" s="259">
        <f>I5-G13</f>
        <v>100</v>
      </c>
      <c r="H12" s="259"/>
      <c r="I12" s="144">
        <f>E12*G12</f>
        <v>4390000</v>
      </c>
      <c r="J12" s="182">
        <f>+I12-Sabado!I10</f>
        <v>210000</v>
      </c>
      <c r="K12" s="32"/>
    </row>
    <row r="13" spans="2:11" x14ac:dyDescent="0.25">
      <c r="B13" s="52" t="s">
        <v>71</v>
      </c>
      <c r="C13" s="52"/>
      <c r="D13" s="52"/>
      <c r="E13" s="258">
        <v>22000</v>
      </c>
      <c r="F13" s="258"/>
      <c r="G13" s="259"/>
      <c r="H13" s="259"/>
      <c r="I13" s="53"/>
      <c r="J13" s="182">
        <f>+I13-Sabado!I11</f>
        <v>0</v>
      </c>
      <c r="K13" s="32"/>
    </row>
    <row r="14" spans="2:11" x14ac:dyDescent="0.25">
      <c r="B14" s="52" t="s">
        <v>113</v>
      </c>
      <c r="C14" s="52"/>
      <c r="D14" s="52"/>
      <c r="E14" s="258">
        <v>5800</v>
      </c>
      <c r="F14" s="258"/>
      <c r="G14" s="259"/>
      <c r="H14" s="259"/>
      <c r="I14" s="53"/>
      <c r="J14" s="182" t="e">
        <f>+I14-Sabado!#REF!</f>
        <v>#REF!</v>
      </c>
      <c r="K14" s="32"/>
    </row>
    <row r="15" spans="2:11" x14ac:dyDescent="0.25">
      <c r="B15" s="55"/>
      <c r="C15" s="55"/>
      <c r="D15" s="55"/>
      <c r="E15" s="258"/>
      <c r="F15" s="258"/>
      <c r="G15" s="259"/>
      <c r="H15" s="259"/>
      <c r="I15" s="53"/>
      <c r="J15" s="182" t="e">
        <f>+I15-Sabado!I13</f>
        <v>#VALUE!</v>
      </c>
      <c r="K15" s="32"/>
    </row>
    <row r="16" spans="2:11" ht="17.100000000000001" customHeight="1" x14ac:dyDescent="0.25">
      <c r="B16" s="268" t="s">
        <v>283</v>
      </c>
      <c r="C16" s="268"/>
      <c r="D16" s="268"/>
      <c r="E16" s="258"/>
      <c r="F16" s="258"/>
      <c r="G16" s="259"/>
      <c r="H16" s="259"/>
      <c r="I16" s="53"/>
      <c r="J16" s="182" t="e">
        <f>+I16-Sabado!#REF!</f>
        <v>#REF!</v>
      </c>
      <c r="K16" s="32"/>
    </row>
    <row r="17" spans="1:11" ht="17.100000000000001" customHeight="1" x14ac:dyDescent="0.25">
      <c r="B17" s="269" t="s">
        <v>292</v>
      </c>
      <c r="C17" s="269"/>
      <c r="D17" s="269"/>
      <c r="E17" s="144"/>
      <c r="F17" s="144"/>
      <c r="G17" s="145"/>
      <c r="H17" s="145"/>
      <c r="I17" s="53"/>
      <c r="J17" s="182" t="e">
        <f>+I17-Sabado!#REF!</f>
        <v>#REF!</v>
      </c>
      <c r="K17" s="32"/>
    </row>
    <row r="18" spans="1:11" ht="17.100000000000001" customHeight="1" x14ac:dyDescent="0.25">
      <c r="B18" s="41" t="s">
        <v>293</v>
      </c>
      <c r="C18" s="41"/>
      <c r="D18" s="41"/>
      <c r="E18" s="267">
        <v>52400</v>
      </c>
      <c r="F18" s="267"/>
      <c r="G18" s="253">
        <f>ROUNDUP(((G12*1)/10),0)+1</f>
        <v>11</v>
      </c>
      <c r="H18" s="253"/>
      <c r="I18" s="40">
        <f>G18*E18</f>
        <v>576400</v>
      </c>
      <c r="J18" s="182" t="e">
        <f>+I18-Sabado!#REF!</f>
        <v>#REF!</v>
      </c>
      <c r="K18" s="32"/>
    </row>
    <row r="19" spans="1:11" ht="17.100000000000001" customHeight="1" x14ac:dyDescent="0.25">
      <c r="B19" s="26" t="s">
        <v>288</v>
      </c>
      <c r="C19" s="19"/>
      <c r="D19" s="121"/>
      <c r="E19" s="267">
        <v>49900</v>
      </c>
      <c r="F19" s="267"/>
      <c r="G19" s="253">
        <f>ROUNDUP(((G12*1)/8),0)</f>
        <v>13</v>
      </c>
      <c r="H19" s="253"/>
      <c r="I19" s="40">
        <f>G19*E19</f>
        <v>648700</v>
      </c>
      <c r="J19" s="182" t="e">
        <f>+I19-Sabado!#REF!</f>
        <v>#REF!</v>
      </c>
      <c r="K19" s="32"/>
    </row>
    <row r="20" spans="1:11" ht="17.100000000000001" customHeight="1" x14ac:dyDescent="0.25">
      <c r="B20" s="59" t="s">
        <v>79</v>
      </c>
      <c r="C20" s="58"/>
      <c r="D20" s="58"/>
      <c r="E20" s="258">
        <f>114000*0.9</f>
        <v>102600</v>
      </c>
      <c r="F20" s="258"/>
      <c r="G20" s="259">
        <f>ROUNDUP(((G12*3)*85%/18),0)</f>
        <v>15</v>
      </c>
      <c r="H20" s="259"/>
      <c r="I20" s="53">
        <f>E20*G20</f>
        <v>1539000</v>
      </c>
      <c r="J20" s="182" t="e">
        <f>+I20-Sabado!#REF!</f>
        <v>#REF!</v>
      </c>
      <c r="K20" s="32"/>
    </row>
    <row r="21" spans="1:11" ht="17.100000000000001" customHeight="1" x14ac:dyDescent="0.25">
      <c r="B21" s="59" t="s">
        <v>114</v>
      </c>
      <c r="C21" s="58"/>
      <c r="D21" s="58"/>
      <c r="E21" s="258">
        <f>95000*0.9</f>
        <v>85500</v>
      </c>
      <c r="F21" s="258"/>
      <c r="G21" s="259">
        <f>ROUNDUP(((G12*3)*15%/18),0)</f>
        <v>3</v>
      </c>
      <c r="H21" s="259"/>
      <c r="I21" s="53">
        <f>E21*G21</f>
        <v>256500</v>
      </c>
      <c r="J21" s="182" t="e">
        <f>+I21-Sabado!#REF!</f>
        <v>#REF!</v>
      </c>
      <c r="K21" s="32"/>
    </row>
    <row r="22" spans="1:11" x14ac:dyDescent="0.25">
      <c r="B22" s="271" t="s">
        <v>76</v>
      </c>
      <c r="C22" s="271"/>
      <c r="D22" s="271"/>
      <c r="E22" s="258">
        <v>11500</v>
      </c>
      <c r="F22" s="258"/>
      <c r="G22" s="259">
        <f>+I5</f>
        <v>100</v>
      </c>
      <c r="H22" s="259"/>
      <c r="I22" s="53">
        <f>G22*E22</f>
        <v>1150000</v>
      </c>
      <c r="J22" s="182">
        <f>+I22-Sabado!I14</f>
        <v>0</v>
      </c>
      <c r="K22" s="32"/>
    </row>
    <row r="23" spans="1:11" x14ac:dyDescent="0.25">
      <c r="B23" s="60" t="s">
        <v>2</v>
      </c>
      <c r="C23" s="60"/>
      <c r="D23" s="60"/>
      <c r="E23" s="259" t="s">
        <v>51</v>
      </c>
      <c r="F23" s="259"/>
      <c r="G23" s="259" t="s">
        <v>51</v>
      </c>
      <c r="H23" s="259"/>
      <c r="I23" s="145" t="s">
        <v>51</v>
      </c>
      <c r="J23" s="182"/>
      <c r="K23" s="32"/>
    </row>
    <row r="24" spans="1:11" x14ac:dyDescent="0.25">
      <c r="B24" s="58" t="s">
        <v>70</v>
      </c>
      <c r="C24" s="58"/>
      <c r="D24" s="58"/>
      <c r="E24" s="258">
        <v>110000</v>
      </c>
      <c r="F24" s="258"/>
      <c r="G24" s="259">
        <f>IF(I5&lt;80,8,ROUND((I5*10%),0))+2</f>
        <v>12</v>
      </c>
      <c r="H24" s="259"/>
      <c r="I24" s="53">
        <f>G24*E24</f>
        <v>1320000</v>
      </c>
      <c r="J24" s="182">
        <f>+I24-Sabado!I16</f>
        <v>320000</v>
      </c>
      <c r="K24" s="32"/>
    </row>
    <row r="25" spans="1:11" ht="15.75" thickBot="1" x14ac:dyDescent="0.3">
      <c r="B25" s="270" t="s">
        <v>116</v>
      </c>
      <c r="C25" s="270"/>
      <c r="D25" s="270"/>
      <c r="E25" s="270"/>
      <c r="F25" s="270"/>
      <c r="G25" s="270"/>
      <c r="H25" s="61"/>
      <c r="I25" s="62">
        <f>SUM(I7:I24)</f>
        <v>14790600</v>
      </c>
      <c r="J25" s="182">
        <f>+I25-Sabado!I17</f>
        <v>5330600</v>
      </c>
      <c r="K25" s="32"/>
    </row>
    <row r="26" spans="1:11" ht="7.5" customHeight="1" thickTop="1" x14ac:dyDescent="0.25">
      <c r="B26" s="43"/>
      <c r="C26" s="43"/>
      <c r="D26" s="43"/>
      <c r="E26" s="40"/>
      <c r="F26" s="40"/>
      <c r="G26" s="42"/>
      <c r="H26" s="42"/>
      <c r="I26" s="44"/>
      <c r="J26" s="182">
        <f>+I26-Sabado!I18</f>
        <v>0</v>
      </c>
      <c r="K26" s="32"/>
    </row>
    <row r="27" spans="1:11" x14ac:dyDescent="0.25">
      <c r="B27" s="251" t="s">
        <v>3</v>
      </c>
      <c r="C27" s="251"/>
      <c r="D27" s="251"/>
      <c r="E27" s="251"/>
      <c r="F27" s="251"/>
      <c r="G27" s="251"/>
      <c r="H27" s="251"/>
      <c r="I27" s="251"/>
      <c r="J27" s="182">
        <f>+I27-Sabado!I19</f>
        <v>0</v>
      </c>
      <c r="K27" s="32"/>
    </row>
    <row r="28" spans="1:11" ht="4.5" customHeight="1" x14ac:dyDescent="0.25">
      <c r="B28" s="38"/>
      <c r="C28" s="38"/>
      <c r="D28" s="38"/>
      <c r="E28" s="38"/>
      <c r="F28" s="38"/>
      <c r="G28" s="38"/>
      <c r="H28" s="38"/>
      <c r="I28" s="39"/>
      <c r="J28" s="182">
        <f>+I28-Sabado!I20</f>
        <v>0</v>
      </c>
      <c r="K28" s="32"/>
    </row>
    <row r="29" spans="1:11" ht="2.25" customHeight="1" x14ac:dyDescent="0.25">
      <c r="B29" s="45"/>
      <c r="C29" s="45"/>
      <c r="D29" s="45"/>
      <c r="E29" s="45"/>
      <c r="F29" s="45"/>
      <c r="G29" s="45"/>
      <c r="H29" s="45"/>
      <c r="I29" s="46"/>
      <c r="J29" s="182">
        <f>+I29-Sabado!I21</f>
        <v>0</v>
      </c>
      <c r="K29" s="32"/>
    </row>
    <row r="30" spans="1:11" ht="5.25" customHeight="1" x14ac:dyDescent="0.25">
      <c r="A30" s="19"/>
      <c r="B30" s="146"/>
      <c r="C30" s="146"/>
      <c r="D30" s="146"/>
      <c r="E30" s="146"/>
      <c r="F30" s="146"/>
      <c r="G30" s="146"/>
      <c r="H30" s="146"/>
      <c r="I30" s="47"/>
      <c r="J30" s="182">
        <f>+I30-Sabado!I22</f>
        <v>0</v>
      </c>
    </row>
    <row r="31" spans="1:11" x14ac:dyDescent="0.25">
      <c r="A31" s="19"/>
      <c r="B31" s="19"/>
      <c r="C31" s="249" t="s">
        <v>117</v>
      </c>
      <c r="D31" s="249"/>
      <c r="E31" s="150" t="s">
        <v>52</v>
      </c>
      <c r="F31" s="20"/>
      <c r="G31" s="20"/>
      <c r="H31" s="150" t="s">
        <v>0</v>
      </c>
      <c r="I31" s="150" t="s">
        <v>4</v>
      </c>
      <c r="J31" s="182"/>
    </row>
    <row r="32" spans="1:11" ht="15" customHeight="1" x14ac:dyDescent="0.25">
      <c r="B32" s="54" t="s">
        <v>294</v>
      </c>
      <c r="C32" s="54"/>
      <c r="D32" s="54"/>
      <c r="E32" s="258">
        <v>1590000</v>
      </c>
      <c r="F32" s="258"/>
      <c r="G32" s="259">
        <v>1</v>
      </c>
      <c r="H32" s="259"/>
      <c r="I32" s="53">
        <f>G32*E32</f>
        <v>1590000</v>
      </c>
      <c r="J32" s="182" t="e">
        <f>+I32-Sabado!#REF!</f>
        <v>#REF!</v>
      </c>
      <c r="K32" s="32"/>
    </row>
    <row r="33" spans="1:11" x14ac:dyDescent="0.25">
      <c r="B33" s="273" t="s">
        <v>414</v>
      </c>
      <c r="C33" s="273"/>
      <c r="D33" s="273"/>
      <c r="E33" s="258">
        <v>1850000</v>
      </c>
      <c r="F33" s="258"/>
      <c r="G33" s="259">
        <v>1</v>
      </c>
      <c r="H33" s="259"/>
      <c r="I33" s="53">
        <f>E33*G33</f>
        <v>1850000</v>
      </c>
      <c r="J33" s="182" t="e">
        <f>+I33-Sabado!I24</f>
        <v>#VALUE!</v>
      </c>
      <c r="K33" s="32"/>
    </row>
    <row r="34" spans="1:11" ht="15.75" customHeight="1" x14ac:dyDescent="0.25">
      <c r="A34" s="21"/>
      <c r="B34" s="272" t="s">
        <v>179</v>
      </c>
      <c r="C34" s="272"/>
      <c r="D34" s="272"/>
      <c r="E34" s="258">
        <v>700000</v>
      </c>
      <c r="F34" s="258">
        <v>65000</v>
      </c>
      <c r="G34" s="259">
        <v>1</v>
      </c>
      <c r="H34" s="259"/>
      <c r="I34" s="53">
        <f>E34*G34</f>
        <v>700000</v>
      </c>
      <c r="J34" s="182" t="e">
        <f>+I34-Sabado!#REF!</f>
        <v>#REF!</v>
      </c>
    </row>
    <row r="35" spans="1:11" ht="15.75" customHeight="1" x14ac:dyDescent="0.25">
      <c r="A35" s="21"/>
      <c r="B35" s="272" t="s">
        <v>180</v>
      </c>
      <c r="C35" s="272"/>
      <c r="D35" s="272"/>
      <c r="E35" s="258">
        <v>450000</v>
      </c>
      <c r="F35" s="258">
        <v>65000</v>
      </c>
      <c r="G35" s="259">
        <v>1</v>
      </c>
      <c r="H35" s="259"/>
      <c r="I35" s="53">
        <f>E35*G35</f>
        <v>450000</v>
      </c>
      <c r="J35" s="182" t="e">
        <f>+I35-Sabado!#REF!</f>
        <v>#REF!</v>
      </c>
    </row>
    <row r="36" spans="1:11" ht="15.75" customHeight="1" x14ac:dyDescent="0.25">
      <c r="A36" s="21"/>
      <c r="B36" s="59" t="s">
        <v>128</v>
      </c>
      <c r="C36" s="59"/>
      <c r="E36" s="267">
        <v>780000</v>
      </c>
      <c r="F36" s="267"/>
      <c r="G36" s="259">
        <v>1</v>
      </c>
      <c r="H36" s="259"/>
      <c r="I36" s="53">
        <f>E36*G36</f>
        <v>780000</v>
      </c>
      <c r="J36" s="182" t="e">
        <f>+I36-Sabado!#REF!</f>
        <v>#REF!</v>
      </c>
    </row>
    <row r="37" spans="1:11" ht="15.75" customHeight="1" x14ac:dyDescent="0.25">
      <c r="A37" s="21"/>
      <c r="B37" s="59" t="s">
        <v>267</v>
      </c>
      <c r="C37" s="59"/>
      <c r="D37" s="59"/>
      <c r="E37" s="258">
        <v>220000</v>
      </c>
      <c r="F37" s="258">
        <v>160000</v>
      </c>
      <c r="G37" s="145"/>
      <c r="H37" s="175">
        <v>3</v>
      </c>
      <c r="I37" s="53">
        <f>E37*H37</f>
        <v>660000</v>
      </c>
      <c r="J37" s="182" t="e">
        <f>+I37-Sabado!#REF!</f>
        <v>#REF!</v>
      </c>
    </row>
    <row r="38" spans="1:11" ht="15.75" thickBot="1" x14ac:dyDescent="0.3">
      <c r="A38" s="21"/>
      <c r="B38" s="270" t="s">
        <v>72</v>
      </c>
      <c r="C38" s="270"/>
      <c r="D38" s="270"/>
      <c r="E38" s="270"/>
      <c r="F38" s="270"/>
      <c r="G38" s="270"/>
      <c r="H38" s="61"/>
      <c r="I38" s="62">
        <f>+SUM(I32:I37)</f>
        <v>6030000</v>
      </c>
      <c r="J38" s="182">
        <f>+I38-Sabado!I25</f>
        <v>6030000</v>
      </c>
    </row>
    <row r="39" spans="1:11" ht="16.5" thickTop="1" thickBot="1" x14ac:dyDescent="0.3">
      <c r="A39" s="21"/>
      <c r="B39" s="270" t="s">
        <v>126</v>
      </c>
      <c r="C39" s="270"/>
      <c r="D39" s="270"/>
      <c r="E39" s="270"/>
      <c r="F39" s="270"/>
      <c r="G39" s="270"/>
      <c r="H39" s="61"/>
      <c r="I39" s="62">
        <f>+I38+I25</f>
        <v>20820600</v>
      </c>
      <c r="J39" s="182">
        <f>+I39-Sabado!I26</f>
        <v>11360600</v>
      </c>
    </row>
    <row r="40" spans="1:11" ht="15.75" thickTop="1" x14ac:dyDescent="0.25">
      <c r="A40" s="21"/>
      <c r="B40" s="274"/>
      <c r="C40" s="274"/>
      <c r="D40" s="274"/>
      <c r="E40" s="258"/>
      <c r="F40" s="258"/>
      <c r="G40" s="259"/>
      <c r="H40" s="259"/>
      <c r="I40" s="53"/>
      <c r="J40" s="182">
        <f>+I40-Sabado!I27</f>
        <v>0</v>
      </c>
    </row>
    <row r="41" spans="1:11" x14ac:dyDescent="0.25">
      <c r="A41" s="21"/>
      <c r="B41" s="254" t="str">
        <f>IF($A41&gt;0,VLOOKUP($A41,[2]ADICIONALES!$A$1:$C$200,2,FALSE),"")</f>
        <v/>
      </c>
      <c r="C41" s="254"/>
      <c r="D41" s="254"/>
      <c r="E41" s="255" t="str">
        <f>IF($A41&gt;0,VLOOKUP($A41,[2]ADICIONALES!$A$1:$C$200,3,FALSE),"")</f>
        <v/>
      </c>
      <c r="F41" s="255"/>
      <c r="G41" s="32"/>
      <c r="H41" s="143"/>
      <c r="I41" s="22">
        <f>I7+I10+I11+I12+I18+I19+I20+I21+I22+I24+I32+I33+I34+I35+I36+I37</f>
        <v>20820600</v>
      </c>
      <c r="J41" s="182" t="e">
        <f>+I41-Sabado!I28</f>
        <v>#REF!</v>
      </c>
    </row>
    <row r="42" spans="1:11" x14ac:dyDescent="0.25">
      <c r="A42" s="21"/>
      <c r="B42" s="254" t="str">
        <f>IF($A42&gt;0,VLOOKUP($A42,[2]ADICIONALES!$A$1:$C$200,2,FALSE),"")</f>
        <v/>
      </c>
      <c r="C42" s="254"/>
      <c r="D42" s="254"/>
      <c r="E42" s="255" t="str">
        <f>IF($A42&gt;0,VLOOKUP($A42,[2]ADICIONALES!$A$1:$C$200,3,FALSE),"")</f>
        <v/>
      </c>
      <c r="F42" s="255"/>
      <c r="G42" s="32"/>
      <c r="H42" s="143"/>
      <c r="I42" s="22" t="str">
        <f t="shared" ref="I42:I60" si="0">IF($H42&gt;0,E42*H42,"")</f>
        <v/>
      </c>
      <c r="J42" s="182"/>
    </row>
    <row r="43" spans="1:11" x14ac:dyDescent="0.25">
      <c r="A43" s="21"/>
      <c r="B43" s="254" t="str">
        <f>IF($A43&gt;0,VLOOKUP($A43,[2]ADICIONALES!$A$1:$C$200,2,FALSE),"")</f>
        <v/>
      </c>
      <c r="C43" s="254"/>
      <c r="D43" s="254"/>
      <c r="E43" s="255" t="str">
        <f>IF($A43&gt;0,VLOOKUP($A43,[2]ADICIONALES!$A$1:$C$200,3,FALSE),"")</f>
        <v/>
      </c>
      <c r="F43" s="255"/>
      <c r="G43" s="32"/>
      <c r="H43" s="143"/>
      <c r="I43" s="22" t="str">
        <f t="shared" si="0"/>
        <v/>
      </c>
      <c r="J43" s="182"/>
    </row>
    <row r="44" spans="1:11" x14ac:dyDescent="0.25">
      <c r="A44" s="21"/>
      <c r="B44" s="254" t="str">
        <f>IF($A44&gt;0,VLOOKUP($A44,[2]ADICIONALES!$A$1:$C$200,2,FALSE),"")</f>
        <v/>
      </c>
      <c r="C44" s="254"/>
      <c r="D44" s="254"/>
      <c r="E44" s="255" t="str">
        <f>IF($A44&gt;0,VLOOKUP($A44,[2]ADICIONALES!$A$1:$C$200,3,FALSE),"")</f>
        <v/>
      </c>
      <c r="F44" s="255"/>
      <c r="G44" s="32"/>
      <c r="H44" s="143"/>
      <c r="I44" s="22" t="str">
        <f t="shared" si="0"/>
        <v/>
      </c>
      <c r="J44" s="182"/>
    </row>
    <row r="45" spans="1:11" x14ac:dyDescent="0.25">
      <c r="A45" s="21"/>
      <c r="B45" s="254" t="str">
        <f>IF($A45&gt;0,VLOOKUP($A45,[2]ADICIONALES!$A$1:$C$200,2,FALSE),"")</f>
        <v/>
      </c>
      <c r="C45" s="254"/>
      <c r="D45" s="254"/>
      <c r="E45" s="255" t="str">
        <f>IF($A45&gt;0,VLOOKUP($A45,[2]ADICIONALES!$A$1:$C$200,3,FALSE),"")</f>
        <v/>
      </c>
      <c r="F45" s="255"/>
      <c r="G45" s="32"/>
      <c r="H45" s="143"/>
      <c r="I45" s="22" t="str">
        <f t="shared" si="0"/>
        <v/>
      </c>
      <c r="J45" s="182"/>
    </row>
    <row r="46" spans="1:11" x14ac:dyDescent="0.25">
      <c r="A46" s="21"/>
      <c r="B46" s="254" t="str">
        <f>IF($A46&gt;0,VLOOKUP($A46,[2]ADICIONALES!$A$1:$C$200,2,FALSE),"")</f>
        <v/>
      </c>
      <c r="C46" s="254"/>
      <c r="D46" s="254"/>
      <c r="E46" s="255" t="str">
        <f>IF($A46&gt;0,VLOOKUP($A46,[2]ADICIONALES!$A$1:$C$200,3,FALSE),"")</f>
        <v/>
      </c>
      <c r="F46" s="255"/>
      <c r="G46" s="32"/>
      <c r="H46" s="143"/>
      <c r="I46" s="22" t="str">
        <f t="shared" si="0"/>
        <v/>
      </c>
      <c r="J46" s="182"/>
    </row>
    <row r="47" spans="1:11" x14ac:dyDescent="0.25">
      <c r="A47" s="21"/>
      <c r="B47" s="254" t="str">
        <f>IF($A47&gt;0,VLOOKUP($A47,[2]ADICIONALES!$A$1:$C$200,2,FALSE),"")</f>
        <v/>
      </c>
      <c r="C47" s="254"/>
      <c r="D47" s="254"/>
      <c r="E47" s="255" t="str">
        <f>IF($A47&gt;0,VLOOKUP($A47,[2]ADICIONALES!$A$1:$C$200,3,FALSE),"")</f>
        <v/>
      </c>
      <c r="F47" s="255"/>
      <c r="G47" s="32"/>
      <c r="H47" s="143"/>
      <c r="I47" s="22" t="str">
        <f t="shared" si="0"/>
        <v/>
      </c>
      <c r="J47" s="182"/>
    </row>
    <row r="48" spans="1:11" x14ac:dyDescent="0.25">
      <c r="A48" s="21"/>
      <c r="B48" s="254" t="str">
        <f>IF($A48&gt;0,VLOOKUP($A48,[2]ADICIONALES!$A$1:$C$200,2,FALSE),"")</f>
        <v/>
      </c>
      <c r="C48" s="254"/>
      <c r="D48" s="254"/>
      <c r="E48" s="255" t="str">
        <f>IF($A48&gt;0,VLOOKUP($A48,[2]ADICIONALES!$A$1:$C$200,3,FALSE),"")</f>
        <v/>
      </c>
      <c r="F48" s="255"/>
      <c r="G48" s="32"/>
      <c r="H48" s="143"/>
      <c r="I48" s="22" t="str">
        <f t="shared" si="0"/>
        <v/>
      </c>
      <c r="J48" s="182"/>
    </row>
    <row r="49" spans="1:11" x14ac:dyDescent="0.25">
      <c r="A49" s="21"/>
      <c r="B49" s="254" t="str">
        <f>IF($A49&gt;0,VLOOKUP($A49,[2]ADICIONALES!$A$1:$C$200,2,FALSE),"")</f>
        <v/>
      </c>
      <c r="C49" s="254"/>
      <c r="D49" s="254"/>
      <c r="E49" s="255" t="str">
        <f>IF($A49&gt;0,VLOOKUP($A49,[2]ADICIONALES!$A$1:$C$200,3,FALSE),"")</f>
        <v/>
      </c>
      <c r="F49" s="255"/>
      <c r="G49" s="32"/>
      <c r="H49" s="143"/>
      <c r="I49" s="22" t="str">
        <f t="shared" si="0"/>
        <v/>
      </c>
      <c r="J49" s="182"/>
    </row>
    <row r="50" spans="1:11" x14ac:dyDescent="0.25">
      <c r="A50" s="21"/>
      <c r="B50" s="254" t="str">
        <f>IF($A50&gt;0,VLOOKUP($A50,[2]ADICIONALES!$A$1:$C$200,2,FALSE),"")</f>
        <v/>
      </c>
      <c r="C50" s="254"/>
      <c r="D50" s="254"/>
      <c r="E50" s="255" t="str">
        <f>IF($A50&gt;0,VLOOKUP($A50,[2]ADICIONALES!$A$1:$C$200,3,FALSE),"")</f>
        <v/>
      </c>
      <c r="F50" s="255"/>
      <c r="G50" s="32"/>
      <c r="H50" s="143"/>
      <c r="I50" s="22" t="str">
        <f t="shared" si="0"/>
        <v/>
      </c>
      <c r="J50" s="182"/>
    </row>
    <row r="51" spans="1:11" x14ac:dyDescent="0.25">
      <c r="A51" s="21"/>
      <c r="B51" s="254" t="str">
        <f>IF($A51&gt;0,VLOOKUP($A51,[2]ADICIONALES!$A$1:$C$200,2,FALSE),"")</f>
        <v/>
      </c>
      <c r="C51" s="254"/>
      <c r="D51" s="254"/>
      <c r="E51" s="255" t="str">
        <f>IF($A51&gt;0,VLOOKUP($A51,[2]ADICIONALES!$A$1:$C$200,3,FALSE),"")</f>
        <v/>
      </c>
      <c r="F51" s="255"/>
      <c r="G51" s="32"/>
      <c r="H51" s="143"/>
      <c r="I51" s="22" t="str">
        <f t="shared" si="0"/>
        <v/>
      </c>
      <c r="J51" s="182"/>
    </row>
    <row r="52" spans="1:11" x14ac:dyDescent="0.25">
      <c r="A52" s="21"/>
      <c r="B52" s="254" t="str">
        <f>IF($A52&gt;0,VLOOKUP($A52,[2]ADICIONALES!$A$1:$C$200,2,FALSE),"")</f>
        <v/>
      </c>
      <c r="C52" s="254"/>
      <c r="D52" s="254"/>
      <c r="E52" s="255" t="str">
        <f>IF($A52&gt;0,VLOOKUP($A52,[2]ADICIONALES!$A$1:$C$200,3,FALSE),"")</f>
        <v/>
      </c>
      <c r="F52" s="255"/>
      <c r="G52" s="32"/>
      <c r="H52" s="143"/>
      <c r="I52" s="22" t="str">
        <f t="shared" si="0"/>
        <v/>
      </c>
      <c r="J52" s="182"/>
    </row>
    <row r="53" spans="1:11" x14ac:dyDescent="0.25">
      <c r="A53" s="21"/>
      <c r="B53" s="254" t="str">
        <f>IF($A53&gt;0,VLOOKUP($A53,[2]ADICIONALES!$A$1:$C$200,2,FALSE),"")</f>
        <v/>
      </c>
      <c r="C53" s="254"/>
      <c r="D53" s="254"/>
      <c r="E53" s="255" t="str">
        <f>IF($A53&gt;0,VLOOKUP($A53,[2]ADICIONALES!$A$1:$C$200,3,FALSE),"")</f>
        <v/>
      </c>
      <c r="F53" s="255"/>
      <c r="G53" s="32"/>
      <c r="H53" s="143"/>
      <c r="I53" s="22" t="str">
        <f t="shared" si="0"/>
        <v/>
      </c>
      <c r="J53" s="182"/>
    </row>
    <row r="54" spans="1:11" x14ac:dyDescent="0.25">
      <c r="A54" s="21"/>
      <c r="B54" s="254" t="str">
        <f>IF($A54&gt;0,VLOOKUP($A54,[2]ADICIONALES!$A$1:$C$200,2,FALSE),"")</f>
        <v/>
      </c>
      <c r="C54" s="254"/>
      <c r="D54" s="254"/>
      <c r="E54" s="255" t="str">
        <f>IF($A54&gt;0,VLOOKUP($A54,[2]ADICIONALES!$A$1:$C$200,3,FALSE),"")</f>
        <v/>
      </c>
      <c r="F54" s="255"/>
      <c r="G54" s="32"/>
      <c r="H54" s="143"/>
      <c r="I54" s="22" t="str">
        <f t="shared" si="0"/>
        <v/>
      </c>
      <c r="J54" s="182"/>
    </row>
    <row r="55" spans="1:11" x14ac:dyDescent="0.25">
      <c r="A55" s="21"/>
      <c r="B55" s="254" t="str">
        <f>IF($A55&gt;0,VLOOKUP($A55,[2]ADICIONALES!$A$1:$C$200,2,FALSE),"")</f>
        <v/>
      </c>
      <c r="C55" s="254"/>
      <c r="D55" s="254"/>
      <c r="E55" s="255" t="str">
        <f>IF($A55&gt;0,VLOOKUP($A55,[2]ADICIONALES!$A$1:$C$200,3,FALSE),"")</f>
        <v/>
      </c>
      <c r="F55" s="255"/>
      <c r="G55" s="32"/>
      <c r="H55" s="143"/>
      <c r="I55" s="22" t="str">
        <f t="shared" si="0"/>
        <v/>
      </c>
      <c r="J55" s="182"/>
    </row>
    <row r="56" spans="1:11" x14ac:dyDescent="0.25">
      <c r="A56" s="21"/>
      <c r="B56" s="254" t="str">
        <f>IF($A56&gt;0,VLOOKUP($A56,[2]ADICIONALES!$A$1:$C$200,2,FALSE),"")</f>
        <v/>
      </c>
      <c r="C56" s="254"/>
      <c r="D56" s="254"/>
      <c r="E56" s="255" t="str">
        <f>IF($A56&gt;0,VLOOKUP($A56,[2]ADICIONALES!$A$1:$C$200,3,FALSE),"")</f>
        <v/>
      </c>
      <c r="F56" s="255"/>
      <c r="G56" s="32"/>
      <c r="H56" s="143"/>
      <c r="I56" s="22" t="str">
        <f t="shared" si="0"/>
        <v/>
      </c>
    </row>
    <row r="57" spans="1:11" x14ac:dyDescent="0.25">
      <c r="A57" s="21"/>
      <c r="B57" s="254" t="str">
        <f>IF($A57&gt;0,VLOOKUP($A57,[2]ADICIONALES!$A$1:$C$200,2,FALSE),"")</f>
        <v/>
      </c>
      <c r="C57" s="254"/>
      <c r="D57" s="254"/>
      <c r="E57" s="255" t="str">
        <f>IF($A57&gt;0,VLOOKUP($A57,[2]ADICIONALES!$A$1:$C$200,3,FALSE),"")</f>
        <v/>
      </c>
      <c r="F57" s="255"/>
      <c r="G57" s="32"/>
      <c r="H57" s="143"/>
      <c r="I57" s="22" t="str">
        <f t="shared" si="0"/>
        <v/>
      </c>
    </row>
    <row r="58" spans="1:11" x14ac:dyDescent="0.25">
      <c r="A58" s="21"/>
      <c r="B58" s="254" t="str">
        <f>IF($A58&gt;0,VLOOKUP($A58,[2]ADICIONALES!$A$1:$C$200,2,FALSE),"")</f>
        <v/>
      </c>
      <c r="C58" s="254"/>
      <c r="D58" s="254"/>
      <c r="E58" s="255" t="str">
        <f>IF($A58&gt;0,VLOOKUP($A58,[2]ADICIONALES!$A$1:$C$200,3,FALSE),"")</f>
        <v/>
      </c>
      <c r="F58" s="255"/>
      <c r="G58" s="32"/>
      <c r="H58" s="143"/>
      <c r="I58" s="22" t="str">
        <f t="shared" si="0"/>
        <v/>
      </c>
    </row>
    <row r="59" spans="1:11" x14ac:dyDescent="0.25">
      <c r="A59" s="21"/>
      <c r="B59" s="254" t="str">
        <f>IF($A59&gt;0,VLOOKUP($A59,[2]ADICIONALES!$A$1:$C$200,2,FALSE),"")</f>
        <v/>
      </c>
      <c r="C59" s="254"/>
      <c r="D59" s="254"/>
      <c r="E59" s="255" t="str">
        <f>IF($A59&gt;0,VLOOKUP($A59,[2]ADICIONALES!$A$1:$C$200,3,FALSE),"")</f>
        <v/>
      </c>
      <c r="F59" s="255"/>
      <c r="G59" s="32"/>
      <c r="H59" s="143"/>
      <c r="I59" s="22" t="str">
        <f t="shared" si="0"/>
        <v/>
      </c>
    </row>
    <row r="60" spans="1:11" x14ac:dyDescent="0.25">
      <c r="A60" s="21"/>
      <c r="B60" s="254" t="str">
        <f>IF($A60&gt;0,VLOOKUP($A60,[2]ADICIONALES!$A$1:$C$200,2,FALSE),"")</f>
        <v/>
      </c>
      <c r="C60" s="254"/>
      <c r="D60" s="254"/>
      <c r="E60" s="255" t="str">
        <f>IF($A60&gt;0,VLOOKUP($A60,[2]ADICIONALES!$A$1:$C$200,3,FALSE),"")</f>
        <v/>
      </c>
      <c r="F60" s="255"/>
      <c r="G60" s="32"/>
      <c r="H60" s="143"/>
      <c r="I60" s="22" t="str">
        <f t="shared" si="0"/>
        <v/>
      </c>
    </row>
    <row r="61" spans="1:11" s="25" customFormat="1" x14ac:dyDescent="0.25">
      <c r="A61" s="21"/>
      <c r="B61" s="254" t="str">
        <f>IF($A61&gt;0,VLOOKUP($A61,[2]ADICIONALES!$A$1:$C$200,2,FALSE),"")</f>
        <v/>
      </c>
      <c r="C61" s="254"/>
      <c r="D61" s="254"/>
      <c r="E61" s="256"/>
      <c r="F61" s="256"/>
      <c r="G61" s="23"/>
      <c r="H61" s="143"/>
      <c r="I61" s="24"/>
    </row>
    <row r="62" spans="1:11" x14ac:dyDescent="0.25">
      <c r="E62" s="257"/>
      <c r="F62" s="257"/>
      <c r="G62" s="32"/>
      <c r="H62" s="143"/>
    </row>
    <row r="63" spans="1:11" s="8" customFormat="1" x14ac:dyDescent="0.25">
      <c r="A63" s="6"/>
      <c r="B63" s="6"/>
      <c r="C63" s="6"/>
      <c r="D63" s="6"/>
      <c r="E63" s="257"/>
      <c r="F63" s="257"/>
      <c r="G63" s="32"/>
      <c r="H63" s="143"/>
      <c r="J63" s="6"/>
      <c r="K63" s="6"/>
    </row>
    <row r="64" spans="1:11" s="8" customFormat="1" x14ac:dyDescent="0.25">
      <c r="A64" s="6"/>
      <c r="B64" s="6"/>
      <c r="C64" s="6"/>
      <c r="D64" s="6"/>
      <c r="E64" s="257"/>
      <c r="F64" s="257"/>
      <c r="G64" s="32"/>
      <c r="H64" s="143"/>
      <c r="J64" s="6"/>
      <c r="K64" s="6"/>
    </row>
    <row r="65" spans="1:11" s="8" customFormat="1" x14ac:dyDescent="0.25">
      <c r="A65" s="6"/>
      <c r="B65" s="6"/>
      <c r="C65" s="6"/>
      <c r="D65" s="6"/>
      <c r="E65" s="257"/>
      <c r="F65" s="257"/>
      <c r="G65" s="32"/>
      <c r="H65" s="143"/>
      <c r="J65" s="6"/>
      <c r="K65" s="6"/>
    </row>
    <row r="66" spans="1:11" s="8" customFormat="1" x14ac:dyDescent="0.25">
      <c r="A66" s="6"/>
      <c r="B66" s="6"/>
      <c r="C66" s="6"/>
      <c r="D66" s="6"/>
      <c r="E66" s="257"/>
      <c r="F66" s="257"/>
      <c r="G66" s="32"/>
      <c r="H66" s="143"/>
      <c r="J66" s="6"/>
      <c r="K66" s="6"/>
    </row>
    <row r="67" spans="1:11" s="8" customFormat="1" x14ac:dyDescent="0.25">
      <c r="A67" s="6"/>
      <c r="B67" s="6"/>
      <c r="C67" s="6"/>
      <c r="D67" s="6"/>
      <c r="E67" s="257"/>
      <c r="F67" s="257"/>
      <c r="G67" s="32"/>
      <c r="H67" s="143"/>
      <c r="J67" s="6"/>
      <c r="K67" s="6"/>
    </row>
    <row r="68" spans="1:11" s="8" customFormat="1" x14ac:dyDescent="0.25">
      <c r="A68" s="6"/>
      <c r="B68" s="6"/>
      <c r="C68" s="6"/>
      <c r="D68" s="6"/>
      <c r="E68" s="257"/>
      <c r="F68" s="257"/>
      <c r="G68" s="32"/>
      <c r="H68" s="143"/>
      <c r="J68" s="6"/>
      <c r="K68" s="6"/>
    </row>
    <row r="69" spans="1:11" s="8" customFormat="1" x14ac:dyDescent="0.25">
      <c r="A69" s="6"/>
      <c r="B69" s="6"/>
      <c r="C69" s="6"/>
      <c r="D69" s="6"/>
      <c r="E69" s="257"/>
      <c r="F69" s="257"/>
      <c r="G69" s="32"/>
      <c r="H69" s="143"/>
      <c r="J69" s="6"/>
      <c r="K69" s="6"/>
    </row>
    <row r="70" spans="1:11" s="8" customFormat="1" x14ac:dyDescent="0.25">
      <c r="A70" s="6"/>
      <c r="B70" s="6"/>
      <c r="C70" s="6"/>
      <c r="D70" s="6"/>
      <c r="E70" s="257"/>
      <c r="F70" s="257"/>
      <c r="G70" s="32"/>
      <c r="H70" s="143"/>
      <c r="J70" s="6"/>
      <c r="K70" s="6"/>
    </row>
    <row r="71" spans="1:11" s="8" customFormat="1" x14ac:dyDescent="0.25">
      <c r="A71" s="6"/>
      <c r="B71" s="6"/>
      <c r="C71" s="6"/>
      <c r="D71" s="6"/>
      <c r="E71" s="257"/>
      <c r="F71" s="257"/>
      <c r="G71" s="32"/>
      <c r="H71" s="143"/>
      <c r="J71" s="6"/>
      <c r="K71" s="6"/>
    </row>
    <row r="72" spans="1:11" s="8" customFormat="1" x14ac:dyDescent="0.25">
      <c r="A72" s="6"/>
      <c r="B72" s="6"/>
      <c r="C72" s="6"/>
      <c r="D72" s="6"/>
      <c r="E72" s="257"/>
      <c r="F72" s="257"/>
      <c r="G72" s="32"/>
      <c r="H72" s="143"/>
      <c r="J72" s="6"/>
      <c r="K72" s="6"/>
    </row>
    <row r="73" spans="1:11" s="8" customFormat="1" x14ac:dyDescent="0.25">
      <c r="A73" s="6"/>
      <c r="B73" s="6"/>
      <c r="C73" s="6"/>
      <c r="D73" s="6"/>
      <c r="E73" s="257"/>
      <c r="F73" s="257"/>
      <c r="G73" s="32"/>
      <c r="H73" s="143"/>
      <c r="J73" s="6"/>
      <c r="K73" s="6"/>
    </row>
    <row r="74" spans="1:11" s="8" customFormat="1" x14ac:dyDescent="0.25">
      <c r="A74" s="6"/>
      <c r="B74" s="6"/>
      <c r="C74" s="6"/>
      <c r="D74" s="6"/>
      <c r="E74" s="257"/>
      <c r="F74" s="257"/>
      <c r="G74" s="32"/>
      <c r="H74" s="143"/>
      <c r="J74" s="6"/>
      <c r="K74" s="6"/>
    </row>
    <row r="75" spans="1:11" s="8" customFormat="1" x14ac:dyDescent="0.25">
      <c r="A75" s="6"/>
      <c r="B75" s="6"/>
      <c r="C75" s="6"/>
      <c r="D75" s="6"/>
      <c r="E75" s="257"/>
      <c r="F75" s="257"/>
      <c r="G75" s="32"/>
      <c r="H75" s="143"/>
      <c r="J75" s="6"/>
      <c r="K75" s="6"/>
    </row>
    <row r="76" spans="1:11" s="8" customFormat="1" x14ac:dyDescent="0.25">
      <c r="A76" s="6"/>
      <c r="B76" s="6"/>
      <c r="C76" s="6"/>
      <c r="D76" s="6"/>
      <c r="E76" s="257"/>
      <c r="F76" s="257"/>
      <c r="G76" s="32"/>
      <c r="H76" s="143"/>
      <c r="J76" s="6"/>
      <c r="K76" s="6"/>
    </row>
    <row r="77" spans="1:11" s="8" customFormat="1" x14ac:dyDescent="0.25">
      <c r="A77" s="6"/>
      <c r="B77" s="6"/>
      <c r="C77" s="6"/>
      <c r="D77" s="6"/>
      <c r="E77" s="257"/>
      <c r="F77" s="257"/>
      <c r="G77" s="32"/>
      <c r="H77" s="143"/>
      <c r="J77" s="6"/>
      <c r="K77" s="6"/>
    </row>
    <row r="78" spans="1:11" s="8" customFormat="1" x14ac:dyDescent="0.25">
      <c r="A78" s="6"/>
      <c r="B78" s="6"/>
      <c r="C78" s="6"/>
      <c r="D78" s="6"/>
      <c r="E78" s="257"/>
      <c r="F78" s="257"/>
      <c r="G78" s="32"/>
      <c r="H78" s="143"/>
      <c r="J78" s="6"/>
      <c r="K78" s="6"/>
    </row>
    <row r="79" spans="1:11" s="8" customFormat="1" x14ac:dyDescent="0.25">
      <c r="A79" s="6"/>
      <c r="B79" s="6"/>
      <c r="C79" s="6"/>
      <c r="D79" s="6"/>
      <c r="E79" s="257"/>
      <c r="F79" s="257"/>
      <c r="G79" s="32"/>
      <c r="H79" s="143"/>
      <c r="J79" s="6"/>
      <c r="K79" s="6"/>
    </row>
    <row r="80" spans="1:11" s="8" customFormat="1" x14ac:dyDescent="0.25">
      <c r="A80" s="6"/>
      <c r="B80" s="6"/>
      <c r="C80" s="6"/>
      <c r="D80" s="6"/>
      <c r="E80" s="257"/>
      <c r="F80" s="257"/>
      <c r="G80" s="32"/>
      <c r="H80" s="143"/>
      <c r="J80" s="6"/>
      <c r="K80" s="6"/>
    </row>
    <row r="81" spans="1:11" s="8" customFormat="1" x14ac:dyDescent="0.25">
      <c r="A81" s="6"/>
      <c r="B81" s="6"/>
      <c r="C81" s="6"/>
      <c r="D81" s="6"/>
      <c r="E81" s="257"/>
      <c r="F81" s="257"/>
      <c r="G81" s="32"/>
      <c r="H81" s="143"/>
      <c r="J81" s="6"/>
      <c r="K81" s="6"/>
    </row>
    <row r="82" spans="1:11" s="8" customFormat="1" x14ac:dyDescent="0.25">
      <c r="A82" s="6"/>
      <c r="B82" s="6"/>
      <c r="C82" s="6"/>
      <c r="D82" s="6"/>
      <c r="E82" s="257"/>
      <c r="F82" s="257"/>
      <c r="G82" s="32"/>
      <c r="H82" s="143"/>
      <c r="J82" s="6"/>
      <c r="K82" s="6"/>
    </row>
    <row r="83" spans="1:11" s="8" customFormat="1" x14ac:dyDescent="0.25">
      <c r="A83" s="6"/>
      <c r="B83" s="6"/>
      <c r="C83" s="6"/>
      <c r="D83" s="6"/>
      <c r="E83" s="257"/>
      <c r="F83" s="257"/>
      <c r="G83" s="32"/>
      <c r="H83" s="143"/>
      <c r="J83" s="6"/>
      <c r="K83" s="6"/>
    </row>
    <row r="84" spans="1:11" s="8" customFormat="1" x14ac:dyDescent="0.25">
      <c r="A84" s="6"/>
      <c r="B84" s="6"/>
      <c r="C84" s="6"/>
      <c r="D84" s="6"/>
      <c r="E84" s="257"/>
      <c r="F84" s="257"/>
      <c r="G84" s="32"/>
      <c r="H84" s="143"/>
      <c r="J84" s="6"/>
      <c r="K84" s="6"/>
    </row>
    <row r="85" spans="1:11" s="8" customFormat="1" x14ac:dyDescent="0.25">
      <c r="A85" s="6"/>
      <c r="B85" s="6"/>
      <c r="C85" s="6"/>
      <c r="D85" s="6"/>
      <c r="E85" s="257"/>
      <c r="F85" s="257"/>
      <c r="G85" s="32"/>
      <c r="H85" s="143"/>
      <c r="J85" s="6"/>
      <c r="K85" s="6"/>
    </row>
    <row r="86" spans="1:11" s="8" customFormat="1" x14ac:dyDescent="0.25">
      <c r="A86" s="6"/>
      <c r="B86" s="6"/>
      <c r="C86" s="6"/>
      <c r="D86" s="6"/>
      <c r="E86" s="257"/>
      <c r="F86" s="257"/>
      <c r="G86" s="32"/>
      <c r="H86" s="143"/>
      <c r="J86" s="6"/>
      <c r="K86" s="6"/>
    </row>
    <row r="87" spans="1:11" s="8" customFormat="1" x14ac:dyDescent="0.25">
      <c r="A87" s="6"/>
      <c r="B87" s="6"/>
      <c r="C87" s="6"/>
      <c r="D87" s="6"/>
      <c r="E87" s="257"/>
      <c r="F87" s="257"/>
      <c r="G87" s="32"/>
      <c r="H87" s="143"/>
      <c r="J87" s="6"/>
      <c r="K87" s="6"/>
    </row>
    <row r="88" spans="1:11" s="8" customFormat="1" x14ac:dyDescent="0.25">
      <c r="A88" s="6"/>
      <c r="B88" s="6"/>
      <c r="C88" s="6"/>
      <c r="D88" s="6"/>
      <c r="E88" s="257"/>
      <c r="F88" s="257"/>
      <c r="G88" s="32"/>
      <c r="H88" s="143"/>
      <c r="J88" s="6"/>
      <c r="K88" s="6"/>
    </row>
    <row r="89" spans="1:11" s="8" customFormat="1" x14ac:dyDescent="0.25">
      <c r="A89" s="6"/>
      <c r="B89" s="6"/>
      <c r="C89" s="6"/>
      <c r="D89" s="6"/>
      <c r="E89" s="257"/>
      <c r="F89" s="257"/>
      <c r="G89" s="32"/>
      <c r="H89" s="143"/>
      <c r="J89" s="6"/>
      <c r="K89" s="6"/>
    </row>
    <row r="90" spans="1:11" s="8" customFormat="1" x14ac:dyDescent="0.25">
      <c r="A90" s="6"/>
      <c r="B90" s="6"/>
      <c r="C90" s="6"/>
      <c r="D90" s="6"/>
      <c r="E90" s="257"/>
      <c r="F90" s="257"/>
      <c r="G90" s="32"/>
      <c r="H90" s="143"/>
      <c r="J90" s="6"/>
      <c r="K90" s="6"/>
    </row>
    <row r="91" spans="1:11" s="8" customFormat="1" x14ac:dyDescent="0.25">
      <c r="A91" s="6"/>
      <c r="B91" s="6"/>
      <c r="C91" s="6"/>
      <c r="D91" s="6"/>
      <c r="E91" s="257"/>
      <c r="F91" s="257"/>
      <c r="G91" s="32"/>
      <c r="H91" s="143"/>
      <c r="J91" s="6"/>
      <c r="K91" s="6"/>
    </row>
    <row r="92" spans="1:11" s="8" customFormat="1" x14ac:dyDescent="0.25">
      <c r="A92" s="6"/>
      <c r="B92" s="6"/>
      <c r="C92" s="6"/>
      <c r="D92" s="6"/>
      <c r="E92" s="257"/>
      <c r="F92" s="257"/>
      <c r="G92" s="32"/>
      <c r="H92" s="143"/>
      <c r="J92" s="6"/>
      <c r="K92" s="6"/>
    </row>
    <row r="93" spans="1:11" s="8" customFormat="1" x14ac:dyDescent="0.25">
      <c r="A93" s="6"/>
      <c r="B93" s="6"/>
      <c r="C93" s="6"/>
      <c r="D93" s="6"/>
      <c r="E93" s="257"/>
      <c r="F93" s="257"/>
      <c r="G93" s="32"/>
      <c r="H93" s="143"/>
      <c r="J93" s="6"/>
      <c r="K93" s="6"/>
    </row>
    <row r="94" spans="1:11" s="8" customFormat="1" x14ac:dyDescent="0.25">
      <c r="A94" s="6"/>
      <c r="B94" s="6"/>
      <c r="C94" s="6"/>
      <c r="D94" s="6"/>
      <c r="E94" s="257"/>
      <c r="F94" s="257"/>
      <c r="G94" s="32"/>
      <c r="H94" s="143"/>
      <c r="J94" s="6"/>
      <c r="K94" s="6"/>
    </row>
    <row r="95" spans="1:11" s="8" customFormat="1" x14ac:dyDescent="0.25">
      <c r="A95" s="6"/>
      <c r="B95" s="6"/>
      <c r="C95" s="6"/>
      <c r="D95" s="6"/>
      <c r="E95" s="257"/>
      <c r="F95" s="257"/>
      <c r="G95" s="32"/>
      <c r="H95" s="143"/>
      <c r="J95" s="6"/>
      <c r="K95" s="6"/>
    </row>
    <row r="96" spans="1:11" s="8" customFormat="1" x14ac:dyDescent="0.25">
      <c r="A96" s="6"/>
      <c r="B96" s="6"/>
      <c r="C96" s="6"/>
      <c r="D96" s="6"/>
      <c r="E96" s="257"/>
      <c r="F96" s="257"/>
      <c r="G96" s="32"/>
      <c r="H96" s="143"/>
      <c r="J96" s="6"/>
      <c r="K96" s="6"/>
    </row>
    <row r="97" spans="1:11" s="8" customFormat="1" x14ac:dyDescent="0.25">
      <c r="A97" s="6"/>
      <c r="B97" s="6"/>
      <c r="C97" s="6"/>
      <c r="D97" s="6"/>
      <c r="E97" s="257"/>
      <c r="F97" s="257"/>
      <c r="G97" s="32"/>
      <c r="H97" s="143"/>
      <c r="J97" s="6"/>
      <c r="K97" s="6"/>
    </row>
    <row r="98" spans="1:11" s="8" customFormat="1" x14ac:dyDescent="0.25">
      <c r="A98" s="6"/>
      <c r="B98" s="6"/>
      <c r="C98" s="6"/>
      <c r="D98" s="6"/>
      <c r="E98" s="257"/>
      <c r="F98" s="257"/>
      <c r="G98" s="32"/>
      <c r="H98" s="143"/>
      <c r="J98" s="6"/>
      <c r="K98" s="6"/>
    </row>
    <row r="99" spans="1:11" s="8" customFormat="1" x14ac:dyDescent="0.25">
      <c r="A99" s="6"/>
      <c r="B99" s="6"/>
      <c r="C99" s="6"/>
      <c r="D99" s="6"/>
      <c r="E99" s="257"/>
      <c r="F99" s="257"/>
      <c r="G99" s="32"/>
      <c r="H99" s="143"/>
      <c r="J99" s="6"/>
      <c r="K99" s="6"/>
    </row>
    <row r="100" spans="1:11" s="8" customFormat="1" x14ac:dyDescent="0.25">
      <c r="A100" s="6"/>
      <c r="B100" s="6"/>
      <c r="C100" s="6"/>
      <c r="D100" s="6"/>
      <c r="E100" s="257"/>
      <c r="F100" s="257"/>
      <c r="G100" s="32"/>
      <c r="H100" s="143"/>
      <c r="J100" s="6"/>
      <c r="K100" s="6"/>
    </row>
    <row r="101" spans="1:11" s="8" customFormat="1" x14ac:dyDescent="0.25">
      <c r="A101" s="6"/>
      <c r="B101" s="6"/>
      <c r="C101" s="6"/>
      <c r="D101" s="6"/>
      <c r="E101" s="257"/>
      <c r="F101" s="257"/>
      <c r="G101" s="32"/>
      <c r="H101" s="143"/>
      <c r="J101" s="6"/>
      <c r="K101" s="6"/>
    </row>
    <row r="102" spans="1:11" s="8" customFormat="1" x14ac:dyDescent="0.25">
      <c r="A102" s="6"/>
      <c r="B102" s="6"/>
      <c r="C102" s="6"/>
      <c r="D102" s="6"/>
      <c r="E102" s="257"/>
      <c r="F102" s="257"/>
      <c r="G102" s="32"/>
      <c r="H102" s="143"/>
      <c r="J102" s="6"/>
      <c r="K102" s="6"/>
    </row>
    <row r="103" spans="1:11" s="8" customFormat="1" x14ac:dyDescent="0.25">
      <c r="A103" s="6"/>
      <c r="B103" s="6"/>
      <c r="C103" s="6"/>
      <c r="D103" s="6"/>
      <c r="E103" s="257"/>
      <c r="F103" s="257"/>
      <c r="G103" s="32"/>
      <c r="H103" s="143"/>
      <c r="J103" s="6"/>
      <c r="K103" s="6"/>
    </row>
    <row r="104" spans="1:11" s="8" customFormat="1" x14ac:dyDescent="0.25">
      <c r="A104" s="6"/>
      <c r="B104" s="6"/>
      <c r="C104" s="6"/>
      <c r="D104" s="6"/>
      <c r="E104" s="257"/>
      <c r="F104" s="257"/>
      <c r="G104" s="32"/>
      <c r="H104" s="143"/>
      <c r="J104" s="6"/>
      <c r="K104" s="6"/>
    </row>
    <row r="105" spans="1:11" s="8" customFormat="1" x14ac:dyDescent="0.25">
      <c r="A105" s="6"/>
      <c r="B105" s="6"/>
      <c r="C105" s="6"/>
      <c r="D105" s="6"/>
      <c r="E105" s="257"/>
      <c r="F105" s="257"/>
      <c r="G105" s="32"/>
      <c r="H105" s="143"/>
      <c r="J105" s="6"/>
      <c r="K105" s="6"/>
    </row>
    <row r="106" spans="1:11" s="8" customFormat="1" x14ac:dyDescent="0.25">
      <c r="A106" s="6"/>
      <c r="B106" s="6"/>
      <c r="C106" s="6"/>
      <c r="D106" s="6"/>
      <c r="E106" s="257"/>
      <c r="F106" s="257"/>
      <c r="G106" s="32"/>
      <c r="H106" s="143"/>
      <c r="J106" s="6"/>
      <c r="K106" s="6"/>
    </row>
    <row r="107" spans="1:11" s="8" customFormat="1" x14ac:dyDescent="0.25">
      <c r="A107" s="6"/>
      <c r="B107" s="6"/>
      <c r="C107" s="6"/>
      <c r="D107" s="6"/>
      <c r="E107" s="257"/>
      <c r="F107" s="257"/>
      <c r="G107" s="32"/>
      <c r="H107" s="143"/>
      <c r="J107" s="6"/>
      <c r="K107" s="6"/>
    </row>
    <row r="108" spans="1:11" s="8" customFormat="1" x14ac:dyDescent="0.25">
      <c r="A108" s="6"/>
      <c r="B108" s="6"/>
      <c r="C108" s="6"/>
      <c r="D108" s="6"/>
      <c r="E108" s="257"/>
      <c r="F108" s="257"/>
      <c r="G108" s="32"/>
      <c r="H108" s="143"/>
      <c r="J108" s="6"/>
      <c r="K108" s="6"/>
    </row>
    <row r="109" spans="1:11" s="8" customFormat="1" x14ac:dyDescent="0.25">
      <c r="A109" s="6"/>
      <c r="B109" s="6"/>
      <c r="C109" s="6"/>
      <c r="D109" s="6"/>
      <c r="E109" s="257"/>
      <c r="F109" s="257"/>
      <c r="G109" s="32"/>
      <c r="H109" s="143"/>
      <c r="J109" s="6"/>
      <c r="K109" s="6"/>
    </row>
    <row r="110" spans="1:11" s="8" customFormat="1" x14ac:dyDescent="0.25">
      <c r="A110" s="6"/>
      <c r="B110" s="6"/>
      <c r="C110" s="6"/>
      <c r="D110" s="6"/>
      <c r="E110" s="257"/>
      <c r="F110" s="257"/>
      <c r="G110" s="32"/>
      <c r="H110" s="143"/>
      <c r="J110" s="6"/>
      <c r="K110" s="6"/>
    </row>
    <row r="111" spans="1:11" s="8" customFormat="1" x14ac:dyDescent="0.25">
      <c r="A111" s="6"/>
      <c r="B111" s="6"/>
      <c r="C111" s="6"/>
      <c r="D111" s="6"/>
      <c r="E111" s="257"/>
      <c r="F111" s="257"/>
      <c r="G111" s="32"/>
      <c r="H111" s="143"/>
      <c r="J111" s="6"/>
      <c r="K111" s="6"/>
    </row>
    <row r="112" spans="1:11" s="8" customFormat="1" x14ac:dyDescent="0.25">
      <c r="A112" s="6"/>
      <c r="B112" s="6"/>
      <c r="C112" s="6"/>
      <c r="D112" s="6"/>
      <c r="E112" s="257"/>
      <c r="F112" s="257"/>
      <c r="G112" s="32"/>
      <c r="H112" s="143"/>
      <c r="J112" s="6"/>
      <c r="K112" s="6"/>
    </row>
    <row r="113" spans="1:11" s="8" customFormat="1" x14ac:dyDescent="0.25">
      <c r="A113" s="6"/>
      <c r="B113" s="6"/>
      <c r="C113" s="6"/>
      <c r="D113" s="6"/>
      <c r="E113" s="257"/>
      <c r="F113" s="257"/>
      <c r="G113" s="32"/>
      <c r="H113" s="143"/>
      <c r="J113" s="6"/>
      <c r="K113" s="6"/>
    </row>
    <row r="114" spans="1:11" s="8" customFormat="1" x14ac:dyDescent="0.25">
      <c r="A114" s="6"/>
      <c r="B114" s="6"/>
      <c r="C114" s="6"/>
      <c r="D114" s="6"/>
      <c r="E114" s="257"/>
      <c r="F114" s="257"/>
      <c r="G114" s="32"/>
      <c r="H114" s="143"/>
      <c r="J114" s="6"/>
      <c r="K114" s="6"/>
    </row>
    <row r="115" spans="1:11" s="8" customFormat="1" x14ac:dyDescent="0.25">
      <c r="A115" s="6"/>
      <c r="B115" s="6"/>
      <c r="C115" s="6"/>
      <c r="D115" s="6"/>
      <c r="E115" s="257"/>
      <c r="F115" s="257"/>
      <c r="G115" s="32"/>
      <c r="H115" s="143"/>
      <c r="J115" s="6"/>
      <c r="K115" s="6"/>
    </row>
    <row r="116" spans="1:11" s="8" customFormat="1" x14ac:dyDescent="0.25">
      <c r="A116" s="6"/>
      <c r="B116" s="6"/>
      <c r="C116" s="6"/>
      <c r="D116" s="6"/>
      <c r="E116" s="257"/>
      <c r="F116" s="257"/>
      <c r="G116" s="32"/>
      <c r="H116" s="143"/>
      <c r="J116" s="6"/>
      <c r="K116" s="6"/>
    </row>
    <row r="117" spans="1:11" s="8" customFormat="1" x14ac:dyDescent="0.25">
      <c r="A117" s="6"/>
      <c r="B117" s="6"/>
      <c r="C117" s="6"/>
      <c r="D117" s="6"/>
      <c r="E117" s="257"/>
      <c r="F117" s="257"/>
      <c r="G117" s="32"/>
      <c r="H117" s="143"/>
      <c r="J117" s="6"/>
      <c r="K117" s="6"/>
    </row>
    <row r="118" spans="1:11" s="8" customFormat="1" x14ac:dyDescent="0.25">
      <c r="A118" s="6"/>
      <c r="B118" s="6"/>
      <c r="C118" s="6"/>
      <c r="D118" s="6"/>
      <c r="E118" s="257"/>
      <c r="F118" s="257"/>
      <c r="G118" s="32"/>
      <c r="H118" s="143"/>
      <c r="J118" s="6"/>
      <c r="K118" s="6"/>
    </row>
    <row r="119" spans="1:11" s="8" customFormat="1" x14ac:dyDescent="0.25">
      <c r="A119" s="6"/>
      <c r="B119" s="6"/>
      <c r="C119" s="6"/>
      <c r="D119" s="6"/>
      <c r="E119" s="257"/>
      <c r="F119" s="257"/>
      <c r="G119" s="32"/>
      <c r="H119" s="143"/>
      <c r="J119" s="6"/>
      <c r="K119" s="6"/>
    </row>
    <row r="120" spans="1:11" s="8" customFormat="1" x14ac:dyDescent="0.25">
      <c r="A120" s="6"/>
      <c r="B120" s="6"/>
      <c r="C120" s="6"/>
      <c r="D120" s="6"/>
      <c r="E120" s="257"/>
      <c r="F120" s="257"/>
      <c r="G120" s="32"/>
      <c r="H120" s="143"/>
      <c r="J120" s="6"/>
      <c r="K120" s="6"/>
    </row>
    <row r="121" spans="1:11" s="8" customFormat="1" x14ac:dyDescent="0.25">
      <c r="A121" s="6"/>
      <c r="B121" s="6"/>
      <c r="C121" s="6"/>
      <c r="D121" s="6"/>
      <c r="E121" s="257"/>
      <c r="F121" s="257"/>
      <c r="G121" s="32"/>
      <c r="H121" s="143"/>
      <c r="J121" s="6"/>
      <c r="K121" s="6"/>
    </row>
    <row r="122" spans="1:11" s="8" customFormat="1" x14ac:dyDescent="0.25">
      <c r="A122" s="6"/>
      <c r="B122" s="6"/>
      <c r="C122" s="6"/>
      <c r="D122" s="6"/>
      <c r="E122" s="257"/>
      <c r="F122" s="257"/>
      <c r="G122" s="32"/>
      <c r="H122" s="143"/>
      <c r="J122" s="6"/>
      <c r="K122" s="6"/>
    </row>
    <row r="123" spans="1:11" s="8" customFormat="1" x14ac:dyDescent="0.25">
      <c r="A123" s="6"/>
      <c r="B123" s="6"/>
      <c r="C123" s="6"/>
      <c r="D123" s="6"/>
      <c r="E123" s="257"/>
      <c r="F123" s="257"/>
      <c r="G123" s="32"/>
      <c r="H123" s="143"/>
      <c r="J123" s="6"/>
      <c r="K123" s="6"/>
    </row>
    <row r="124" spans="1:11" s="8" customFormat="1" x14ac:dyDescent="0.25">
      <c r="A124" s="6"/>
      <c r="B124" s="6"/>
      <c r="C124" s="6"/>
      <c r="D124" s="6"/>
      <c r="E124" s="257"/>
      <c r="F124" s="257"/>
      <c r="G124" s="32"/>
      <c r="H124" s="143"/>
      <c r="J124" s="6"/>
      <c r="K124" s="6"/>
    </row>
    <row r="125" spans="1:11" s="8" customFormat="1" x14ac:dyDescent="0.25">
      <c r="A125" s="6"/>
      <c r="B125" s="6"/>
      <c r="C125" s="6"/>
      <c r="D125" s="6"/>
      <c r="E125" s="257"/>
      <c r="F125" s="257"/>
      <c r="G125" s="32"/>
      <c r="H125" s="143"/>
      <c r="J125" s="6"/>
      <c r="K125" s="6"/>
    </row>
    <row r="126" spans="1:11" s="8" customFormat="1" x14ac:dyDescent="0.25">
      <c r="A126" s="6"/>
      <c r="B126" s="6"/>
      <c r="C126" s="6"/>
      <c r="D126" s="6"/>
      <c r="E126" s="257"/>
      <c r="F126" s="257"/>
      <c r="G126" s="32"/>
      <c r="H126" s="143"/>
      <c r="J126" s="6"/>
      <c r="K126" s="6"/>
    </row>
    <row r="127" spans="1:11" s="8" customFormat="1" x14ac:dyDescent="0.25">
      <c r="A127" s="6"/>
      <c r="B127" s="6"/>
      <c r="C127" s="6"/>
      <c r="D127" s="6"/>
      <c r="E127" s="257"/>
      <c r="F127" s="257"/>
      <c r="G127" s="32"/>
      <c r="H127" s="143"/>
      <c r="J127" s="6"/>
      <c r="K127" s="6"/>
    </row>
    <row r="128" spans="1:11" s="8" customFormat="1" x14ac:dyDescent="0.25">
      <c r="A128" s="6"/>
      <c r="B128" s="6"/>
      <c r="C128" s="6"/>
      <c r="D128" s="6"/>
      <c r="E128" s="257"/>
      <c r="F128" s="257"/>
      <c r="G128" s="32"/>
      <c r="H128" s="143"/>
      <c r="J128" s="6"/>
      <c r="K128" s="6"/>
    </row>
    <row r="129" spans="1:11" s="8" customFormat="1" x14ac:dyDescent="0.25">
      <c r="A129" s="6"/>
      <c r="B129" s="6"/>
      <c r="C129" s="6"/>
      <c r="D129" s="6"/>
      <c r="E129" s="257"/>
      <c r="F129" s="257"/>
      <c r="G129" s="32"/>
      <c r="H129" s="143"/>
      <c r="J129" s="6"/>
      <c r="K129" s="6"/>
    </row>
    <row r="130" spans="1:11" s="8" customFormat="1" x14ac:dyDescent="0.25">
      <c r="A130" s="6"/>
      <c r="B130" s="6"/>
      <c r="C130" s="6"/>
      <c r="D130" s="6"/>
      <c r="E130" s="257"/>
      <c r="F130" s="257"/>
      <c r="G130" s="32"/>
      <c r="H130" s="143"/>
      <c r="J130" s="6"/>
      <c r="K130" s="6"/>
    </row>
    <row r="131" spans="1:11" s="8" customFormat="1" x14ac:dyDescent="0.25">
      <c r="A131" s="6"/>
      <c r="B131" s="6"/>
      <c r="C131" s="6"/>
      <c r="D131" s="6"/>
      <c r="E131" s="257"/>
      <c r="F131" s="257"/>
      <c r="G131" s="32"/>
      <c r="H131" s="143"/>
      <c r="J131" s="6"/>
      <c r="K131" s="6"/>
    </row>
    <row r="132" spans="1:11" s="8" customFormat="1" x14ac:dyDescent="0.25">
      <c r="A132" s="6"/>
      <c r="B132" s="6"/>
      <c r="C132" s="6"/>
      <c r="D132" s="6"/>
      <c r="E132" s="257"/>
      <c r="F132" s="257"/>
      <c r="G132" s="32"/>
      <c r="H132" s="143"/>
      <c r="J132" s="6"/>
      <c r="K132" s="6"/>
    </row>
    <row r="133" spans="1:11" s="8" customFormat="1" x14ac:dyDescent="0.25">
      <c r="A133" s="6"/>
      <c r="B133" s="6"/>
      <c r="C133" s="6"/>
      <c r="D133" s="6"/>
      <c r="E133" s="257"/>
      <c r="F133" s="257"/>
      <c r="G133" s="32"/>
      <c r="H133" s="143"/>
      <c r="J133" s="6"/>
      <c r="K133" s="6"/>
    </row>
    <row r="134" spans="1:11" s="8" customFormat="1" x14ac:dyDescent="0.25">
      <c r="A134" s="6"/>
      <c r="B134" s="6"/>
      <c r="C134" s="6"/>
      <c r="D134" s="6"/>
      <c r="E134" s="257"/>
      <c r="F134" s="257"/>
      <c r="G134" s="32"/>
      <c r="H134" s="143"/>
      <c r="J134" s="6"/>
      <c r="K134" s="6"/>
    </row>
    <row r="135" spans="1:11" s="8" customFormat="1" x14ac:dyDescent="0.25">
      <c r="A135" s="6"/>
      <c r="B135" s="6"/>
      <c r="C135" s="6"/>
      <c r="D135" s="6"/>
      <c r="E135" s="257"/>
      <c r="F135" s="257"/>
      <c r="G135" s="32"/>
      <c r="H135" s="143"/>
      <c r="J135" s="6"/>
      <c r="K135" s="6"/>
    </row>
    <row r="136" spans="1:11" s="8" customFormat="1" x14ac:dyDescent="0.25">
      <c r="A136" s="6"/>
      <c r="B136" s="6"/>
      <c r="C136" s="6"/>
      <c r="D136" s="6"/>
      <c r="E136" s="257"/>
      <c r="F136" s="257"/>
      <c r="G136" s="32"/>
      <c r="H136" s="143"/>
      <c r="J136" s="6"/>
      <c r="K136" s="6"/>
    </row>
    <row r="137" spans="1:11" s="8" customFormat="1" x14ac:dyDescent="0.25">
      <c r="A137" s="6"/>
      <c r="B137" s="6"/>
      <c r="C137" s="6"/>
      <c r="D137" s="6"/>
      <c r="E137" s="257"/>
      <c r="F137" s="257"/>
      <c r="G137" s="32"/>
      <c r="H137" s="143"/>
      <c r="J137" s="6"/>
      <c r="K137" s="6"/>
    </row>
    <row r="138" spans="1:11" s="8" customFormat="1" x14ac:dyDescent="0.25">
      <c r="A138" s="6"/>
      <c r="B138" s="6"/>
      <c r="C138" s="6"/>
      <c r="D138" s="6"/>
      <c r="E138" s="257"/>
      <c r="F138" s="257"/>
      <c r="G138" s="32"/>
      <c r="H138" s="143"/>
      <c r="J138" s="6"/>
      <c r="K138" s="6"/>
    </row>
    <row r="139" spans="1:11" s="8" customFormat="1" x14ac:dyDescent="0.25">
      <c r="A139" s="6"/>
      <c r="B139" s="6"/>
      <c r="C139" s="6"/>
      <c r="D139" s="6"/>
      <c r="E139" s="257"/>
      <c r="F139" s="257"/>
      <c r="G139" s="32"/>
      <c r="H139" s="143"/>
      <c r="J139" s="6"/>
      <c r="K139" s="6"/>
    </row>
    <row r="140" spans="1:11" s="8" customFormat="1" x14ac:dyDescent="0.25">
      <c r="A140" s="6"/>
      <c r="B140" s="6"/>
      <c r="C140" s="6"/>
      <c r="D140" s="6"/>
      <c r="E140" s="257"/>
      <c r="F140" s="257"/>
      <c r="G140" s="32"/>
      <c r="H140" s="143"/>
      <c r="J140" s="6"/>
      <c r="K140" s="6"/>
    </row>
    <row r="141" spans="1:11" s="8" customFormat="1" x14ac:dyDescent="0.25">
      <c r="A141" s="6"/>
      <c r="B141" s="6"/>
      <c r="C141" s="6"/>
      <c r="D141" s="6"/>
      <c r="E141" s="257"/>
      <c r="F141" s="257"/>
      <c r="G141" s="32"/>
      <c r="H141" s="143"/>
      <c r="J141" s="6"/>
      <c r="K141" s="6"/>
    </row>
    <row r="142" spans="1:11" s="8" customFormat="1" x14ac:dyDescent="0.25">
      <c r="A142" s="6"/>
      <c r="B142" s="6"/>
      <c r="C142" s="6"/>
      <c r="D142" s="6"/>
      <c r="E142" s="257"/>
      <c r="F142" s="257"/>
      <c r="G142" s="32"/>
      <c r="H142" s="143"/>
      <c r="J142" s="6"/>
      <c r="K142" s="6"/>
    </row>
    <row r="143" spans="1:11" s="8" customFormat="1" x14ac:dyDescent="0.25">
      <c r="A143" s="6"/>
      <c r="B143" s="6"/>
      <c r="C143" s="6"/>
      <c r="D143" s="6"/>
      <c r="E143" s="257"/>
      <c r="F143" s="257"/>
      <c r="G143" s="32"/>
      <c r="H143" s="143"/>
      <c r="J143" s="6"/>
      <c r="K143" s="6"/>
    </row>
    <row r="144" spans="1:11" s="8" customFormat="1" x14ac:dyDescent="0.25">
      <c r="A144" s="6"/>
      <c r="B144" s="6"/>
      <c r="C144" s="6"/>
      <c r="D144" s="6"/>
      <c r="E144" s="257"/>
      <c r="F144" s="257"/>
      <c r="G144" s="32"/>
      <c r="H144" s="143"/>
      <c r="J144" s="6"/>
      <c r="K144" s="6"/>
    </row>
    <row r="145" spans="1:11" s="8" customFormat="1" x14ac:dyDescent="0.25">
      <c r="A145" s="6"/>
      <c r="B145" s="6"/>
      <c r="C145" s="6"/>
      <c r="D145" s="6"/>
      <c r="E145" s="257"/>
      <c r="F145" s="257"/>
      <c r="G145" s="32"/>
      <c r="H145" s="143"/>
      <c r="J145" s="6"/>
      <c r="K145" s="6"/>
    </row>
    <row r="146" spans="1:11" s="8" customFormat="1" x14ac:dyDescent="0.25">
      <c r="A146" s="6"/>
      <c r="B146" s="6"/>
      <c r="C146" s="6"/>
      <c r="D146" s="6"/>
      <c r="E146" s="257"/>
      <c r="F146" s="257"/>
      <c r="G146" s="32"/>
      <c r="H146" s="143"/>
      <c r="J146" s="6"/>
      <c r="K146" s="6"/>
    </row>
    <row r="147" spans="1:11" s="8" customFormat="1" x14ac:dyDescent="0.25">
      <c r="A147" s="6"/>
      <c r="B147" s="6"/>
      <c r="C147" s="6"/>
      <c r="D147" s="6"/>
      <c r="E147" s="257"/>
      <c r="F147" s="257"/>
      <c r="G147" s="32"/>
      <c r="H147" s="143"/>
      <c r="J147" s="6"/>
      <c r="K147" s="6"/>
    </row>
    <row r="148" spans="1:11" s="8" customFormat="1" x14ac:dyDescent="0.25">
      <c r="A148" s="6"/>
      <c r="B148" s="6"/>
      <c r="C148" s="6"/>
      <c r="D148" s="6"/>
      <c r="E148" s="257"/>
      <c r="F148" s="257"/>
      <c r="G148" s="32"/>
      <c r="H148" s="143"/>
      <c r="J148" s="6"/>
      <c r="K148" s="6"/>
    </row>
    <row r="149" spans="1:11" s="8" customFormat="1" x14ac:dyDescent="0.25">
      <c r="A149" s="6"/>
      <c r="B149" s="6"/>
      <c r="C149" s="6"/>
      <c r="D149" s="6"/>
      <c r="E149" s="257"/>
      <c r="F149" s="257"/>
      <c r="G149" s="32"/>
      <c r="H149" s="143"/>
      <c r="J149" s="6"/>
      <c r="K149" s="6"/>
    </row>
    <row r="150" spans="1:11" s="8" customFormat="1" x14ac:dyDescent="0.25">
      <c r="A150" s="6"/>
      <c r="B150" s="6"/>
      <c r="C150" s="6"/>
      <c r="D150" s="6"/>
      <c r="E150" s="257"/>
      <c r="F150" s="257"/>
      <c r="G150" s="32"/>
      <c r="H150" s="143"/>
      <c r="J150" s="6"/>
      <c r="K150" s="6"/>
    </row>
    <row r="151" spans="1:11" s="8" customFormat="1" x14ac:dyDescent="0.25">
      <c r="A151" s="6"/>
      <c r="B151" s="6"/>
      <c r="C151" s="6"/>
      <c r="D151" s="6"/>
      <c r="E151" s="257"/>
      <c r="F151" s="257"/>
      <c r="G151" s="32"/>
      <c r="H151" s="143"/>
      <c r="J151" s="6"/>
      <c r="K151" s="6"/>
    </row>
    <row r="152" spans="1:11" s="8" customFormat="1" x14ac:dyDescent="0.25">
      <c r="A152" s="6"/>
      <c r="B152" s="6"/>
      <c r="C152" s="6"/>
      <c r="D152" s="6"/>
      <c r="E152" s="257"/>
      <c r="F152" s="257"/>
      <c r="G152" s="32"/>
      <c r="H152" s="143"/>
      <c r="J152" s="6"/>
      <c r="K152" s="6"/>
    </row>
    <row r="153" spans="1:11" s="8" customFormat="1" x14ac:dyDescent="0.25">
      <c r="A153" s="6"/>
      <c r="B153" s="6"/>
      <c r="C153" s="6"/>
      <c r="D153" s="6"/>
      <c r="E153" s="257"/>
      <c r="F153" s="257"/>
      <c r="G153" s="32"/>
      <c r="H153" s="143"/>
      <c r="J153" s="6"/>
      <c r="K153" s="6"/>
    </row>
    <row r="154" spans="1:11" s="8" customFormat="1" x14ac:dyDescent="0.25">
      <c r="A154" s="6"/>
      <c r="B154" s="6"/>
      <c r="C154" s="6"/>
      <c r="D154" s="6"/>
      <c r="E154" s="257"/>
      <c r="F154" s="257"/>
      <c r="G154" s="32"/>
      <c r="H154" s="143"/>
      <c r="J154" s="6"/>
      <c r="K154" s="6"/>
    </row>
    <row r="155" spans="1:11" s="8" customFormat="1" x14ac:dyDescent="0.25">
      <c r="A155" s="6"/>
      <c r="B155" s="6"/>
      <c r="C155" s="6"/>
      <c r="D155" s="6"/>
      <c r="E155" s="257"/>
      <c r="F155" s="257"/>
      <c r="G155" s="32"/>
      <c r="H155" s="143"/>
      <c r="J155" s="6"/>
      <c r="K155" s="6"/>
    </row>
    <row r="156" spans="1:11" s="8" customFormat="1" x14ac:dyDescent="0.25">
      <c r="A156" s="6"/>
      <c r="B156" s="6"/>
      <c r="C156" s="6"/>
      <c r="D156" s="6"/>
      <c r="E156" s="257"/>
      <c r="F156" s="257"/>
      <c r="G156" s="32"/>
      <c r="H156" s="143"/>
      <c r="J156" s="6"/>
      <c r="K156" s="6"/>
    </row>
    <row r="157" spans="1:11" s="8" customFormat="1" x14ac:dyDescent="0.25">
      <c r="A157" s="6"/>
      <c r="B157" s="6"/>
      <c r="C157" s="6"/>
      <c r="D157" s="6"/>
      <c r="E157" s="257"/>
      <c r="F157" s="257"/>
      <c r="G157" s="32"/>
      <c r="H157" s="143"/>
      <c r="J157" s="6"/>
      <c r="K157" s="6"/>
    </row>
    <row r="158" spans="1:11" s="8" customFormat="1" x14ac:dyDescent="0.25">
      <c r="A158" s="6"/>
      <c r="B158" s="6"/>
      <c r="C158" s="6"/>
      <c r="D158" s="6"/>
      <c r="E158" s="257"/>
      <c r="F158" s="257"/>
      <c r="G158" s="32"/>
      <c r="H158" s="143"/>
      <c r="J158" s="6"/>
      <c r="K158" s="6"/>
    </row>
    <row r="159" spans="1:11" s="8" customFormat="1" x14ac:dyDescent="0.25">
      <c r="A159" s="6"/>
      <c r="B159" s="6"/>
      <c r="C159" s="6"/>
      <c r="D159" s="6"/>
      <c r="E159" s="257"/>
      <c r="F159" s="257"/>
      <c r="G159" s="32"/>
      <c r="H159" s="143"/>
      <c r="J159" s="6"/>
      <c r="K159" s="6"/>
    </row>
    <row r="160" spans="1:11" s="8" customFormat="1" x14ac:dyDescent="0.25">
      <c r="A160" s="6"/>
      <c r="B160" s="6"/>
      <c r="C160" s="6"/>
      <c r="D160" s="6"/>
      <c r="E160" s="257"/>
      <c r="F160" s="257"/>
      <c r="G160" s="32"/>
      <c r="H160" s="143"/>
      <c r="J160" s="6"/>
      <c r="K160" s="6"/>
    </row>
    <row r="161" spans="1:11" s="8" customFormat="1" x14ac:dyDescent="0.25">
      <c r="A161" s="6"/>
      <c r="B161" s="6"/>
      <c r="C161" s="6"/>
      <c r="D161" s="6"/>
      <c r="E161" s="257"/>
      <c r="F161" s="257"/>
      <c r="G161" s="32"/>
      <c r="H161" s="143"/>
      <c r="J161" s="6"/>
      <c r="K161" s="6"/>
    </row>
    <row r="162" spans="1:11" s="8" customFormat="1" x14ac:dyDescent="0.25">
      <c r="A162" s="6"/>
      <c r="B162" s="6"/>
      <c r="C162" s="6"/>
      <c r="D162" s="6"/>
      <c r="E162" s="257"/>
      <c r="F162" s="257"/>
      <c r="G162" s="32"/>
      <c r="H162" s="143"/>
      <c r="J162" s="6"/>
      <c r="K162" s="6"/>
    </row>
    <row r="163" spans="1:11" s="8" customFormat="1" x14ac:dyDescent="0.25">
      <c r="A163" s="6"/>
      <c r="B163" s="6"/>
      <c r="C163" s="6"/>
      <c r="D163" s="6"/>
      <c r="E163" s="257"/>
      <c r="F163" s="257"/>
      <c r="G163" s="32"/>
      <c r="H163" s="143"/>
      <c r="J163" s="6"/>
      <c r="K163" s="6"/>
    </row>
    <row r="164" spans="1:11" s="8" customFormat="1" x14ac:dyDescent="0.25">
      <c r="A164" s="6"/>
      <c r="B164" s="6"/>
      <c r="C164" s="6"/>
      <c r="D164" s="6"/>
      <c r="E164" s="257"/>
      <c r="F164" s="257"/>
      <c r="G164" s="32"/>
      <c r="H164" s="143"/>
      <c r="J164" s="6"/>
      <c r="K164" s="6"/>
    </row>
    <row r="165" spans="1:11" s="8" customFormat="1" x14ac:dyDescent="0.25">
      <c r="A165" s="6"/>
      <c r="B165" s="6"/>
      <c r="C165" s="6"/>
      <c r="D165" s="6"/>
      <c r="E165" s="257"/>
      <c r="F165" s="257"/>
      <c r="G165" s="32"/>
      <c r="H165" s="143"/>
      <c r="J165" s="6"/>
      <c r="K165" s="6"/>
    </row>
    <row r="166" spans="1:11" s="8" customFormat="1" x14ac:dyDescent="0.25">
      <c r="A166" s="6"/>
      <c r="B166" s="6"/>
      <c r="C166" s="6"/>
      <c r="D166" s="6"/>
      <c r="E166" s="257"/>
      <c r="F166" s="257"/>
      <c r="G166" s="32"/>
      <c r="H166" s="143"/>
      <c r="J166" s="6"/>
      <c r="K166" s="6"/>
    </row>
    <row r="167" spans="1:11" s="8" customFormat="1" x14ac:dyDescent="0.25">
      <c r="A167" s="6"/>
      <c r="B167" s="6"/>
      <c r="C167" s="6"/>
      <c r="D167" s="6"/>
      <c r="E167" s="257"/>
      <c r="F167" s="257"/>
      <c r="G167" s="32"/>
      <c r="H167" s="143"/>
      <c r="J167" s="6"/>
      <c r="K167" s="6"/>
    </row>
    <row r="168" spans="1:11" s="8" customFormat="1" x14ac:dyDescent="0.25">
      <c r="A168" s="6"/>
      <c r="B168" s="6"/>
      <c r="C168" s="6"/>
      <c r="D168" s="6"/>
      <c r="E168" s="257"/>
      <c r="F168" s="257"/>
      <c r="G168" s="32"/>
      <c r="H168" s="143"/>
      <c r="J168" s="6"/>
      <c r="K168" s="6"/>
    </row>
    <row r="169" spans="1:11" s="8" customFormat="1" x14ac:dyDescent="0.25">
      <c r="A169" s="6"/>
      <c r="B169" s="6"/>
      <c r="C169" s="6"/>
      <c r="D169" s="6"/>
      <c r="E169" s="257"/>
      <c r="F169" s="257"/>
      <c r="G169" s="32"/>
      <c r="H169" s="143"/>
      <c r="J169" s="6"/>
      <c r="K169" s="6"/>
    </row>
    <row r="170" spans="1:11" s="8" customFormat="1" x14ac:dyDescent="0.25">
      <c r="A170" s="6"/>
      <c r="B170" s="6"/>
      <c r="C170" s="6"/>
      <c r="D170" s="6"/>
      <c r="E170" s="257"/>
      <c r="F170" s="257"/>
      <c r="G170" s="32"/>
      <c r="H170" s="143"/>
      <c r="J170" s="6"/>
      <c r="K170" s="6"/>
    </row>
    <row r="171" spans="1:11" s="8" customFormat="1" x14ac:dyDescent="0.25">
      <c r="A171" s="6"/>
      <c r="B171" s="6"/>
      <c r="C171" s="6"/>
      <c r="D171" s="6"/>
      <c r="E171" s="257"/>
      <c r="F171" s="257"/>
      <c r="G171" s="32"/>
      <c r="H171" s="143"/>
      <c r="J171" s="6"/>
      <c r="K171" s="6"/>
    </row>
    <row r="172" spans="1:11" s="8" customFormat="1" x14ac:dyDescent="0.25">
      <c r="A172" s="6"/>
      <c r="B172" s="6"/>
      <c r="C172" s="6"/>
      <c r="D172" s="6"/>
      <c r="E172" s="257"/>
      <c r="F172" s="257"/>
      <c r="G172" s="32"/>
      <c r="H172" s="143"/>
      <c r="J172" s="6"/>
      <c r="K172" s="6"/>
    </row>
    <row r="173" spans="1:11" s="8" customFormat="1" x14ac:dyDescent="0.25">
      <c r="A173" s="6"/>
      <c r="B173" s="6"/>
      <c r="C173" s="6"/>
      <c r="D173" s="6"/>
      <c r="E173" s="257"/>
      <c r="F173" s="257"/>
      <c r="G173" s="32"/>
      <c r="H173" s="143"/>
      <c r="J173" s="6"/>
      <c r="K173" s="6"/>
    </row>
    <row r="174" spans="1:11" s="8" customFormat="1" x14ac:dyDescent="0.25">
      <c r="A174" s="6"/>
      <c r="B174" s="6"/>
      <c r="C174" s="6"/>
      <c r="D174" s="6"/>
      <c r="E174" s="257"/>
      <c r="F174" s="257"/>
      <c r="G174" s="32"/>
      <c r="H174" s="143"/>
      <c r="J174" s="6"/>
      <c r="K174" s="6"/>
    </row>
    <row r="175" spans="1:11" s="8" customFormat="1" x14ac:dyDescent="0.25">
      <c r="A175" s="6"/>
      <c r="B175" s="6"/>
      <c r="C175" s="6"/>
      <c r="D175" s="6"/>
      <c r="E175" s="257"/>
      <c r="F175" s="257"/>
      <c r="G175" s="32"/>
      <c r="H175" s="143"/>
      <c r="J175" s="6"/>
      <c r="K175" s="6"/>
    </row>
    <row r="176" spans="1:11" s="8" customFormat="1" x14ac:dyDescent="0.25">
      <c r="A176" s="6"/>
      <c r="B176" s="6"/>
      <c r="C176" s="6"/>
      <c r="D176" s="6"/>
      <c r="E176" s="257"/>
      <c r="F176" s="257"/>
      <c r="G176" s="32"/>
      <c r="H176" s="143"/>
      <c r="J176" s="6"/>
      <c r="K176" s="6"/>
    </row>
    <row r="177" spans="1:11" s="8" customFormat="1" x14ac:dyDescent="0.25">
      <c r="A177" s="6"/>
      <c r="B177" s="6"/>
      <c r="C177" s="6"/>
      <c r="D177" s="6"/>
      <c r="E177" s="257"/>
      <c r="F177" s="257"/>
      <c r="G177" s="32"/>
      <c r="H177" s="143"/>
      <c r="J177" s="6"/>
      <c r="K177" s="6"/>
    </row>
    <row r="178" spans="1:11" s="8" customFormat="1" x14ac:dyDescent="0.25">
      <c r="A178" s="6"/>
      <c r="B178" s="6"/>
      <c r="C178" s="6"/>
      <c r="D178" s="6"/>
      <c r="E178" s="257"/>
      <c r="F178" s="257"/>
      <c r="G178" s="32"/>
      <c r="H178" s="143"/>
      <c r="J178" s="6"/>
      <c r="K178" s="6"/>
    </row>
    <row r="179" spans="1:11" s="8" customFormat="1" x14ac:dyDescent="0.25">
      <c r="A179" s="6"/>
      <c r="B179" s="6"/>
      <c r="C179" s="6"/>
      <c r="D179" s="6"/>
      <c r="E179" s="257"/>
      <c r="F179" s="257"/>
      <c r="G179" s="32"/>
      <c r="H179" s="143"/>
      <c r="J179" s="6"/>
      <c r="K179" s="6"/>
    </row>
    <row r="180" spans="1:11" s="8" customFormat="1" x14ac:dyDescent="0.25">
      <c r="A180" s="6"/>
      <c r="B180" s="6"/>
      <c r="C180" s="6"/>
      <c r="D180" s="6"/>
      <c r="E180" s="257"/>
      <c r="F180" s="257"/>
      <c r="G180" s="32"/>
      <c r="H180" s="143"/>
      <c r="J180" s="6"/>
      <c r="K180" s="6"/>
    </row>
    <row r="181" spans="1:11" s="8" customFormat="1" x14ac:dyDescent="0.25">
      <c r="A181" s="6"/>
      <c r="B181" s="6"/>
      <c r="C181" s="6"/>
      <c r="D181" s="6"/>
      <c r="E181" s="257"/>
      <c r="F181" s="257"/>
      <c r="G181" s="32"/>
      <c r="H181" s="143"/>
      <c r="J181" s="6"/>
      <c r="K181" s="6"/>
    </row>
    <row r="182" spans="1:11" s="8" customFormat="1" x14ac:dyDescent="0.25">
      <c r="A182" s="6"/>
      <c r="B182" s="6"/>
      <c r="C182" s="6"/>
      <c r="D182" s="6"/>
      <c r="E182" s="257"/>
      <c r="F182" s="257"/>
      <c r="G182" s="32"/>
      <c r="H182" s="143"/>
      <c r="J182" s="6"/>
      <c r="K182" s="6"/>
    </row>
    <row r="183" spans="1:11" s="8" customFormat="1" x14ac:dyDescent="0.25">
      <c r="A183" s="6"/>
      <c r="B183" s="6"/>
      <c r="C183" s="6"/>
      <c r="D183" s="6"/>
      <c r="E183" s="257"/>
      <c r="F183" s="257"/>
      <c r="G183" s="32"/>
      <c r="H183" s="143"/>
      <c r="J183" s="6"/>
      <c r="K183" s="6"/>
    </row>
    <row r="184" spans="1:11" s="8" customFormat="1" x14ac:dyDescent="0.25">
      <c r="A184" s="6"/>
      <c r="B184" s="6"/>
      <c r="C184" s="6"/>
      <c r="D184" s="6"/>
      <c r="E184" s="257"/>
      <c r="F184" s="257"/>
      <c r="G184" s="32"/>
      <c r="H184" s="143"/>
      <c r="J184" s="6"/>
      <c r="K184" s="6"/>
    </row>
    <row r="185" spans="1:11" s="8" customFormat="1" x14ac:dyDescent="0.25">
      <c r="A185" s="6"/>
      <c r="B185" s="6"/>
      <c r="C185" s="6"/>
      <c r="D185" s="6"/>
      <c r="E185" s="257"/>
      <c r="F185" s="257"/>
      <c r="G185" s="32"/>
      <c r="H185" s="143"/>
      <c r="J185" s="6"/>
      <c r="K185" s="6"/>
    </row>
    <row r="186" spans="1:11" s="8" customFormat="1" x14ac:dyDescent="0.25">
      <c r="A186" s="6"/>
      <c r="B186" s="6"/>
      <c r="C186" s="6"/>
      <c r="D186" s="6"/>
      <c r="E186" s="257"/>
      <c r="F186" s="257"/>
      <c r="G186" s="32"/>
      <c r="H186" s="143"/>
      <c r="J186" s="6"/>
      <c r="K186" s="6"/>
    </row>
    <row r="187" spans="1:11" s="8" customFormat="1" x14ac:dyDescent="0.25">
      <c r="A187" s="6"/>
      <c r="B187" s="6"/>
      <c r="C187" s="6"/>
      <c r="D187" s="6"/>
      <c r="E187" s="257"/>
      <c r="F187" s="257"/>
      <c r="G187" s="32"/>
      <c r="H187" s="143"/>
      <c r="J187" s="6"/>
      <c r="K187" s="6"/>
    </row>
    <row r="188" spans="1:11" s="8" customFormat="1" x14ac:dyDescent="0.25">
      <c r="A188" s="6"/>
      <c r="B188" s="6"/>
      <c r="C188" s="6"/>
      <c r="D188" s="6"/>
      <c r="E188" s="257"/>
      <c r="F188" s="257"/>
      <c r="G188" s="32"/>
      <c r="H188" s="32"/>
      <c r="J188" s="6"/>
      <c r="K188" s="6"/>
    </row>
    <row r="189" spans="1:11" s="8" customFormat="1" x14ac:dyDescent="0.25">
      <c r="A189" s="6"/>
      <c r="B189" s="6"/>
      <c r="C189" s="6"/>
      <c r="D189" s="6"/>
      <c r="E189" s="257"/>
      <c r="F189" s="257"/>
      <c r="G189" s="32"/>
      <c r="H189" s="32"/>
      <c r="J189" s="6"/>
      <c r="K189" s="6"/>
    </row>
    <row r="190" spans="1:11" s="8" customFormat="1" x14ac:dyDescent="0.25">
      <c r="A190" s="6"/>
      <c r="B190" s="6"/>
      <c r="C190" s="6"/>
      <c r="D190" s="6"/>
      <c r="E190" s="257"/>
      <c r="F190" s="257"/>
      <c r="G190" s="32"/>
      <c r="H190" s="32"/>
      <c r="J190" s="6"/>
      <c r="K190" s="6"/>
    </row>
    <row r="191" spans="1:11" s="8" customFormat="1" x14ac:dyDescent="0.25">
      <c r="A191" s="6"/>
      <c r="B191" s="6"/>
      <c r="C191" s="6"/>
      <c r="D191" s="6"/>
      <c r="E191" s="257"/>
      <c r="F191" s="257"/>
      <c r="G191" s="32"/>
      <c r="H191" s="32"/>
      <c r="J191" s="6"/>
      <c r="K191" s="6"/>
    </row>
    <row r="192" spans="1:11" s="8" customFormat="1" x14ac:dyDescent="0.25">
      <c r="A192" s="6"/>
      <c r="B192" s="6"/>
      <c r="C192" s="6"/>
      <c r="D192" s="6"/>
      <c r="E192" s="257"/>
      <c r="F192" s="257"/>
      <c r="G192" s="32"/>
      <c r="H192" s="32"/>
      <c r="J192" s="6"/>
      <c r="K192" s="6"/>
    </row>
    <row r="193" spans="1:11" s="8" customFormat="1" x14ac:dyDescent="0.25">
      <c r="A193" s="6"/>
      <c r="B193" s="6"/>
      <c r="C193" s="6"/>
      <c r="D193" s="6"/>
      <c r="E193" s="257"/>
      <c r="F193" s="257"/>
      <c r="G193" s="32"/>
      <c r="H193" s="32"/>
      <c r="J193" s="6"/>
      <c r="K193" s="6"/>
    </row>
    <row r="194" spans="1:11" s="8" customFormat="1" x14ac:dyDescent="0.25">
      <c r="A194" s="6"/>
      <c r="B194" s="6"/>
      <c r="C194" s="6"/>
      <c r="D194" s="6"/>
      <c r="E194" s="257"/>
      <c r="F194" s="257"/>
      <c r="G194" s="32"/>
      <c r="H194" s="32"/>
      <c r="J194" s="6"/>
      <c r="K194" s="6"/>
    </row>
    <row r="195" spans="1:11" s="8" customFormat="1" x14ac:dyDescent="0.25">
      <c r="A195" s="6"/>
      <c r="B195" s="6"/>
      <c r="C195" s="6"/>
      <c r="D195" s="6"/>
      <c r="E195" s="257"/>
      <c r="F195" s="257"/>
      <c r="G195" s="32"/>
      <c r="H195" s="32"/>
      <c r="J195" s="6"/>
      <c r="K195" s="6"/>
    </row>
    <row r="196" spans="1:11" s="8" customFormat="1" x14ac:dyDescent="0.25">
      <c r="A196" s="6"/>
      <c r="B196" s="6"/>
      <c r="C196" s="6"/>
      <c r="D196" s="6"/>
      <c r="E196" s="257"/>
      <c r="F196" s="257"/>
      <c r="G196" s="32"/>
      <c r="H196" s="32"/>
      <c r="J196" s="6"/>
      <c r="K196" s="6"/>
    </row>
    <row r="197" spans="1:11" s="8" customFormat="1" x14ac:dyDescent="0.25">
      <c r="A197" s="6"/>
      <c r="B197" s="6"/>
      <c r="C197" s="6"/>
      <c r="D197" s="6"/>
      <c r="E197" s="257"/>
      <c r="F197" s="257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257"/>
      <c r="F198" s="257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257"/>
      <c r="F199" s="257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257"/>
      <c r="F200" s="257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257"/>
      <c r="F201" s="257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257"/>
      <c r="F202" s="257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257"/>
      <c r="F203" s="257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257"/>
      <c r="F204" s="257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57"/>
      <c r="F205" s="25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57"/>
      <c r="F206" s="25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57"/>
      <c r="F207" s="25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57"/>
      <c r="F208" s="25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57"/>
      <c r="F209" s="25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57"/>
      <c r="F210" s="25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57"/>
      <c r="F211" s="25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57"/>
      <c r="F282" s="257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57"/>
      <c r="F283" s="257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57"/>
      <c r="F284" s="257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57"/>
      <c r="F285" s="257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57"/>
      <c r="F286" s="257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57"/>
      <c r="F287" s="257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57"/>
      <c r="F288" s="257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57"/>
      <c r="F289" s="257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275"/>
      <c r="H340" s="275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275"/>
      <c r="H341" s="275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275"/>
      <c r="H342" s="275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75"/>
      <c r="H343" s="275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75"/>
      <c r="H344" s="275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75"/>
      <c r="H345" s="275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75"/>
      <c r="H346" s="275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75"/>
      <c r="H347" s="275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75"/>
      <c r="H348" s="275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75"/>
      <c r="H349" s="275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75"/>
      <c r="H350" s="275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75"/>
      <c r="H351" s="275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75"/>
      <c r="H352" s="275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75"/>
      <c r="H353" s="275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75"/>
      <c r="H354" s="275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75"/>
      <c r="H355" s="275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75"/>
      <c r="H356" s="275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75"/>
      <c r="H357" s="275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75"/>
      <c r="H358" s="275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75"/>
      <c r="H359" s="275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75"/>
      <c r="H360" s="275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75"/>
      <c r="H361" s="275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75"/>
      <c r="H362" s="275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75"/>
      <c r="H363" s="275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75"/>
      <c r="H383" s="275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75"/>
      <c r="H384" s="275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75"/>
      <c r="H385" s="275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75"/>
      <c r="H386" s="275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75"/>
      <c r="H387" s="275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75"/>
      <c r="H388" s="275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75"/>
      <c r="H389" s="275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75"/>
      <c r="H390" s="275"/>
      <c r="J390" s="6"/>
      <c r="K390" s="6"/>
    </row>
  </sheetData>
  <mergeCells count="387">
    <mergeCell ref="G388:H388"/>
    <mergeCell ref="G389:H389"/>
    <mergeCell ref="G390:H390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G352:H352"/>
    <mergeCell ref="G353:H353"/>
    <mergeCell ref="G354:H354"/>
    <mergeCell ref="G355:H355"/>
    <mergeCell ref="G356:H356"/>
    <mergeCell ref="G357:H357"/>
    <mergeCell ref="G346:H346"/>
    <mergeCell ref="G347:H347"/>
    <mergeCell ref="G348:H348"/>
    <mergeCell ref="G349:H349"/>
    <mergeCell ref="G350:H350"/>
    <mergeCell ref="G351:H351"/>
    <mergeCell ref="G340:H340"/>
    <mergeCell ref="G341:H341"/>
    <mergeCell ref="G342:H342"/>
    <mergeCell ref="G343:H343"/>
    <mergeCell ref="G344:H344"/>
    <mergeCell ref="G345:H34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62:F62"/>
    <mergeCell ref="E63:F63"/>
    <mergeCell ref="E64:F64"/>
    <mergeCell ref="E65:F65"/>
    <mergeCell ref="E66:F66"/>
    <mergeCell ref="E67:F67"/>
    <mergeCell ref="B59:D59"/>
    <mergeCell ref="E59:F59"/>
    <mergeCell ref="B60:D60"/>
    <mergeCell ref="E60:F60"/>
    <mergeCell ref="B61:D61"/>
    <mergeCell ref="E61:F61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B50:D50"/>
    <mergeCell ref="E50:F50"/>
    <mergeCell ref="B51:D51"/>
    <mergeCell ref="E51:F51"/>
    <mergeCell ref="B52:D52"/>
    <mergeCell ref="E52:F52"/>
    <mergeCell ref="B47:D47"/>
    <mergeCell ref="E47:F47"/>
    <mergeCell ref="B48:D48"/>
    <mergeCell ref="E48:F48"/>
    <mergeCell ref="B49:D49"/>
    <mergeCell ref="E49:F49"/>
    <mergeCell ref="B45:D45"/>
    <mergeCell ref="E45:F45"/>
    <mergeCell ref="B46:D46"/>
    <mergeCell ref="E46:F46"/>
    <mergeCell ref="B41:D41"/>
    <mergeCell ref="E41:F41"/>
    <mergeCell ref="B42:D42"/>
    <mergeCell ref="E42:F42"/>
    <mergeCell ref="B43:D43"/>
    <mergeCell ref="E43:F43"/>
    <mergeCell ref="E36:F36"/>
    <mergeCell ref="G36:H36"/>
    <mergeCell ref="E37:F37"/>
    <mergeCell ref="B38:G38"/>
    <mergeCell ref="B39:G39"/>
    <mergeCell ref="B40:D40"/>
    <mergeCell ref="E40:F40"/>
    <mergeCell ref="G40:H40"/>
    <mergeCell ref="B44:D44"/>
    <mergeCell ref="E44:F44"/>
    <mergeCell ref="B34:D34"/>
    <mergeCell ref="E34:F34"/>
    <mergeCell ref="G34:H34"/>
    <mergeCell ref="B35:D35"/>
    <mergeCell ref="E35:F35"/>
    <mergeCell ref="G35:H35"/>
    <mergeCell ref="C31:D31"/>
    <mergeCell ref="E32:F32"/>
    <mergeCell ref="G32:H32"/>
    <mergeCell ref="E33:F33"/>
    <mergeCell ref="G33:H33"/>
    <mergeCell ref="B33:D33"/>
    <mergeCell ref="E23:F23"/>
    <mergeCell ref="G23:H23"/>
    <mergeCell ref="E24:F24"/>
    <mergeCell ref="G24:H24"/>
    <mergeCell ref="B25:G25"/>
    <mergeCell ref="B27:I27"/>
    <mergeCell ref="E21:F21"/>
    <mergeCell ref="G21:H21"/>
    <mergeCell ref="B22:D22"/>
    <mergeCell ref="E22:F22"/>
    <mergeCell ref="G22:H22"/>
    <mergeCell ref="E19:F19"/>
    <mergeCell ref="G19:H19"/>
    <mergeCell ref="E20:F20"/>
    <mergeCell ref="G20:H20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M377"/>
  <sheetViews>
    <sheetView showGridLines="0" tabSelected="1" zoomScale="110" zoomScaleNormal="110" zoomScaleSheetLayoutView="100" workbookViewId="0">
      <selection activeCell="I26" sqref="B2:I26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60" t="s">
        <v>448</v>
      </c>
      <c r="C2" s="260"/>
      <c r="D2" s="260"/>
      <c r="E2" s="260"/>
      <c r="F2" s="260"/>
      <c r="G2" s="260"/>
      <c r="H2" s="260"/>
      <c r="I2" s="260"/>
    </row>
    <row r="3" spans="2:13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</row>
    <row r="4" spans="2:13" ht="12.75" customHeight="1" x14ac:dyDescent="0.25">
      <c r="B4" s="262" t="s">
        <v>49</v>
      </c>
      <c r="C4" s="262"/>
      <c r="D4" s="262"/>
      <c r="E4" s="156">
        <v>0.41666666666666669</v>
      </c>
      <c r="F4" s="263" t="s">
        <v>73</v>
      </c>
      <c r="G4" s="264"/>
      <c r="H4" s="157">
        <v>0.58333333333333337</v>
      </c>
      <c r="I4" s="158">
        <f ca="1">NOW()</f>
        <v>42550.551674652779</v>
      </c>
    </row>
    <row r="5" spans="2:13" ht="15.75" x14ac:dyDescent="0.25">
      <c r="B5" s="280" t="s">
        <v>349</v>
      </c>
      <c r="C5" s="280"/>
      <c r="D5" s="280"/>
      <c r="E5" s="266" t="s">
        <v>52</v>
      </c>
      <c r="F5" s="266"/>
      <c r="G5" s="266" t="s">
        <v>50</v>
      </c>
      <c r="H5" s="266"/>
      <c r="I5" s="50">
        <v>100</v>
      </c>
      <c r="J5" s="176"/>
      <c r="K5" s="176" t="s">
        <v>309</v>
      </c>
      <c r="M5" s="8"/>
    </row>
    <row r="6" spans="2:13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  <c r="K6" s="11"/>
    </row>
    <row r="7" spans="2:13" ht="14.25" customHeight="1" x14ac:dyDescent="0.25">
      <c r="B7" s="160" t="s">
        <v>350</v>
      </c>
      <c r="C7" s="160"/>
      <c r="D7" s="160"/>
      <c r="E7" s="258">
        <v>3990000</v>
      </c>
      <c r="F7" s="258"/>
      <c r="G7" s="259">
        <v>1</v>
      </c>
      <c r="H7" s="259"/>
      <c r="I7" s="40">
        <v>1990000</v>
      </c>
      <c r="J7" s="11"/>
      <c r="K7" s="53">
        <v>3490000</v>
      </c>
    </row>
    <row r="8" spans="2:13" ht="14.25" customHeight="1" x14ac:dyDescent="0.25">
      <c r="B8" s="54" t="s">
        <v>365</v>
      </c>
      <c r="C8" s="161"/>
      <c r="D8" s="161"/>
      <c r="E8" s="259" t="s">
        <v>51</v>
      </c>
      <c r="F8" s="259"/>
      <c r="G8" s="259" t="s">
        <v>51</v>
      </c>
      <c r="H8" s="259"/>
      <c r="I8" s="153" t="s">
        <v>51</v>
      </c>
      <c r="J8" s="32"/>
      <c r="K8" s="32"/>
    </row>
    <row r="9" spans="2:13" ht="14.25" customHeight="1" x14ac:dyDescent="0.25">
      <c r="B9" s="160" t="s">
        <v>277</v>
      </c>
      <c r="C9" s="160"/>
      <c r="D9" s="160"/>
      <c r="E9" s="258">
        <v>5800</v>
      </c>
      <c r="F9" s="258"/>
      <c r="G9" s="259">
        <f>+I5</f>
        <v>100</v>
      </c>
      <c r="H9" s="259"/>
      <c r="I9" s="152">
        <f>E9*G9</f>
        <v>580000</v>
      </c>
      <c r="J9" s="32"/>
      <c r="K9" s="32"/>
    </row>
    <row r="10" spans="2:13" ht="14.25" customHeight="1" x14ac:dyDescent="0.25">
      <c r="B10" s="160" t="s">
        <v>441</v>
      </c>
      <c r="C10" s="160"/>
      <c r="D10" s="160"/>
      <c r="E10" s="258">
        <v>41800</v>
      </c>
      <c r="F10" s="258"/>
      <c r="G10" s="259">
        <f>I5-G11</f>
        <v>100</v>
      </c>
      <c r="H10" s="259"/>
      <c r="I10" s="152">
        <f>E10*G10</f>
        <v>4180000</v>
      </c>
      <c r="J10" s="32"/>
      <c r="K10" s="32"/>
    </row>
    <row r="11" spans="2:13" x14ac:dyDescent="0.25">
      <c r="B11" s="160" t="s">
        <v>71</v>
      </c>
      <c r="C11" s="160"/>
      <c r="D11" s="160"/>
      <c r="E11" s="258">
        <v>22000</v>
      </c>
      <c r="F11" s="258"/>
      <c r="G11" s="259"/>
      <c r="H11" s="259"/>
      <c r="I11" s="53"/>
      <c r="J11" s="32"/>
      <c r="K11" s="32"/>
    </row>
    <row r="12" spans="2:13" x14ac:dyDescent="0.25">
      <c r="B12" s="160" t="s">
        <v>443</v>
      </c>
      <c r="C12" s="160"/>
      <c r="D12" s="160"/>
      <c r="E12" s="258">
        <v>14000</v>
      </c>
      <c r="F12" s="258"/>
      <c r="G12" s="259">
        <v>40</v>
      </c>
      <c r="H12" s="259"/>
      <c r="I12" s="241">
        <f>E12*G12</f>
        <v>560000</v>
      </c>
      <c r="J12" s="32"/>
      <c r="K12" s="32"/>
    </row>
    <row r="13" spans="2:13" x14ac:dyDescent="0.25">
      <c r="B13" s="160" t="s">
        <v>444</v>
      </c>
      <c r="C13" s="160"/>
      <c r="D13" s="160"/>
      <c r="E13" s="258"/>
      <c r="F13" s="258"/>
      <c r="G13" s="259"/>
      <c r="H13" s="259"/>
      <c r="I13" s="246" t="s">
        <v>445</v>
      </c>
      <c r="J13" s="32"/>
      <c r="K13" s="32"/>
    </row>
    <row r="14" spans="2:13" x14ac:dyDescent="0.25">
      <c r="B14" s="276" t="s">
        <v>76</v>
      </c>
      <c r="C14" s="276"/>
      <c r="D14" s="276"/>
      <c r="E14" s="258">
        <v>11500</v>
      </c>
      <c r="F14" s="258"/>
      <c r="G14" s="259">
        <f>+I5</f>
        <v>100</v>
      </c>
      <c r="H14" s="259"/>
      <c r="I14" s="53">
        <f>G14*E14</f>
        <v>1150000</v>
      </c>
      <c r="J14" s="32"/>
      <c r="K14" s="32"/>
    </row>
    <row r="15" spans="2:13" x14ac:dyDescent="0.25">
      <c r="B15" s="164" t="s">
        <v>2</v>
      </c>
      <c r="C15" s="164"/>
      <c r="D15" s="164"/>
      <c r="E15" s="259" t="s">
        <v>51</v>
      </c>
      <c r="F15" s="259"/>
      <c r="G15" s="259" t="s">
        <v>51</v>
      </c>
      <c r="H15" s="259"/>
      <c r="I15" s="153" t="s">
        <v>51</v>
      </c>
      <c r="J15" s="32"/>
      <c r="K15" s="32"/>
    </row>
    <row r="16" spans="2:13" x14ac:dyDescent="0.25">
      <c r="B16" s="162" t="s">
        <v>70</v>
      </c>
      <c r="C16" s="162"/>
      <c r="D16" s="162"/>
      <c r="E16" s="258">
        <v>100000</v>
      </c>
      <c r="F16" s="258"/>
      <c r="G16" s="259">
        <f>IF(I5&lt;80,8,ROUND((I5*10%),0))</f>
        <v>10</v>
      </c>
      <c r="H16" s="259"/>
      <c r="I16" s="53">
        <f>G16*E16</f>
        <v>1000000</v>
      </c>
      <c r="J16" s="32"/>
      <c r="K16" s="32"/>
    </row>
    <row r="17" spans="1:11" ht="15.75" thickBot="1" x14ac:dyDescent="0.3">
      <c r="B17" s="277" t="s">
        <v>116</v>
      </c>
      <c r="C17" s="277"/>
      <c r="D17" s="277"/>
      <c r="E17" s="277"/>
      <c r="F17" s="277"/>
      <c r="G17" s="277"/>
      <c r="H17" s="165"/>
      <c r="I17" s="166">
        <f>SUM(I7:I16)</f>
        <v>9460000</v>
      </c>
      <c r="J17" s="32"/>
      <c r="K17" s="32"/>
    </row>
    <row r="18" spans="1:11" ht="7.5" customHeight="1" thickTop="1" x14ac:dyDescent="0.25">
      <c r="B18" s="167"/>
      <c r="C18" s="167"/>
      <c r="D18" s="167"/>
      <c r="E18" s="53"/>
      <c r="F18" s="53"/>
      <c r="G18" s="165"/>
      <c r="H18" s="165"/>
      <c r="I18" s="168"/>
      <c r="J18" s="32"/>
      <c r="K18" s="32"/>
    </row>
    <row r="19" spans="1:11" x14ac:dyDescent="0.25">
      <c r="B19" s="278" t="s">
        <v>3</v>
      </c>
      <c r="C19" s="278"/>
      <c r="D19" s="278"/>
      <c r="E19" s="278"/>
      <c r="F19" s="278"/>
      <c r="G19" s="278"/>
      <c r="H19" s="278"/>
      <c r="I19" s="278"/>
      <c r="J19" s="32"/>
      <c r="K19" s="32"/>
    </row>
    <row r="20" spans="1:11" ht="4.5" customHeight="1" x14ac:dyDescent="0.25">
      <c r="B20" s="154"/>
      <c r="C20" s="154"/>
      <c r="D20" s="154"/>
      <c r="E20" s="154"/>
      <c r="F20" s="154"/>
      <c r="G20" s="154"/>
      <c r="H20" s="154"/>
      <c r="I20" s="51"/>
      <c r="J20" s="32"/>
      <c r="K20" s="32"/>
    </row>
    <row r="21" spans="1:11" ht="2.25" customHeight="1" x14ac:dyDescent="0.25">
      <c r="B21" s="169"/>
      <c r="C21" s="169"/>
      <c r="D21" s="169"/>
      <c r="E21" s="169"/>
      <c r="F21" s="169"/>
      <c r="G21" s="169"/>
      <c r="H21" s="169"/>
      <c r="I21" s="170"/>
      <c r="J21" s="32"/>
      <c r="K21" s="32"/>
    </row>
    <row r="22" spans="1:11" ht="5.25" customHeight="1" x14ac:dyDescent="0.25">
      <c r="A22" s="19"/>
      <c r="B22" s="171"/>
      <c r="C22" s="171"/>
      <c r="D22" s="171"/>
      <c r="E22" s="171"/>
      <c r="F22" s="171"/>
      <c r="G22" s="171"/>
      <c r="H22" s="171"/>
      <c r="I22" s="172"/>
    </row>
    <row r="23" spans="1:11" x14ac:dyDescent="0.25">
      <c r="A23" s="19"/>
      <c r="B23" s="163"/>
      <c r="C23" s="279" t="s">
        <v>117</v>
      </c>
      <c r="D23" s="279"/>
      <c r="E23" s="173" t="s">
        <v>52</v>
      </c>
      <c r="F23" s="174"/>
      <c r="G23" s="174"/>
      <c r="H23" s="173" t="s">
        <v>0</v>
      </c>
      <c r="I23" s="173" t="s">
        <v>4</v>
      </c>
    </row>
    <row r="24" spans="1:11" x14ac:dyDescent="0.25">
      <c r="B24" s="273" t="s">
        <v>414</v>
      </c>
      <c r="C24" s="273"/>
      <c r="D24" s="273"/>
      <c r="E24" s="258">
        <v>1850000</v>
      </c>
      <c r="F24" s="258"/>
      <c r="G24" s="259">
        <v>1</v>
      </c>
      <c r="H24" s="259"/>
      <c r="I24" s="246" t="s">
        <v>358</v>
      </c>
      <c r="J24" s="32"/>
      <c r="K24" s="32"/>
    </row>
    <row r="25" spans="1:11" ht="15.75" thickBot="1" x14ac:dyDescent="0.3">
      <c r="A25" s="21"/>
      <c r="B25" s="277" t="s">
        <v>72</v>
      </c>
      <c r="C25" s="277"/>
      <c r="D25" s="277"/>
      <c r="E25" s="277"/>
      <c r="F25" s="277"/>
      <c r="G25" s="277"/>
      <c r="H25" s="165"/>
      <c r="I25" s="166">
        <f>+SUM(I24:I24)</f>
        <v>0</v>
      </c>
    </row>
    <row r="26" spans="1:11" ht="16.5" thickTop="1" thickBot="1" x14ac:dyDescent="0.3">
      <c r="A26" s="21"/>
      <c r="B26" s="277" t="s">
        <v>126</v>
      </c>
      <c r="C26" s="277"/>
      <c r="D26" s="277"/>
      <c r="E26" s="277"/>
      <c r="F26" s="277"/>
      <c r="G26" s="277"/>
      <c r="H26" s="165"/>
      <c r="I26" s="166">
        <f>+I25+I17</f>
        <v>9460000</v>
      </c>
    </row>
    <row r="27" spans="1:11" ht="15.75" thickTop="1" x14ac:dyDescent="0.25">
      <c r="A27" s="21"/>
      <c r="B27" s="274"/>
      <c r="C27" s="274"/>
      <c r="D27" s="274"/>
      <c r="E27" s="258"/>
      <c r="F27" s="258"/>
      <c r="G27" s="259"/>
      <c r="H27" s="259"/>
      <c r="I27" s="53"/>
    </row>
    <row r="28" spans="1:11" x14ac:dyDescent="0.25">
      <c r="A28" s="21"/>
      <c r="B28" s="254" t="str">
        <f>IF($A28&gt;0,VLOOKUP($A28,[2]ADICIONALES!$A$1:$C$200,2,FALSE),"")</f>
        <v/>
      </c>
      <c r="C28" s="254"/>
      <c r="D28" s="254"/>
      <c r="E28" s="255" t="str">
        <f>IF($A28&gt;0,VLOOKUP($A28,[2]ADICIONALES!$A$1:$C$200,3,FALSE),"")</f>
        <v/>
      </c>
      <c r="F28" s="255"/>
      <c r="G28" s="32"/>
      <c r="H28" s="105"/>
      <c r="I28" s="22" t="e">
        <f>I7+#REF!+I9+I10+#REF!+#REF!+#REF!+#REF!+I14+I16+#REF!+I24+#REF!+#REF!+#REF!+#REF!</f>
        <v>#REF!</v>
      </c>
    </row>
    <row r="29" spans="1:11" x14ac:dyDescent="0.25">
      <c r="A29" s="21"/>
      <c r="B29" s="254" t="str">
        <f>IF($A29&gt;0,VLOOKUP($A29,[2]ADICIONALES!$A$1:$C$200,2,FALSE),"")</f>
        <v/>
      </c>
      <c r="C29" s="254"/>
      <c r="D29" s="254"/>
      <c r="E29" s="255" t="str">
        <f>IF($A29&gt;0,VLOOKUP($A29,[2]ADICIONALES!$A$1:$C$200,3,FALSE),"")</f>
        <v/>
      </c>
      <c r="F29" s="255"/>
      <c r="G29" s="32"/>
      <c r="H29" s="105"/>
      <c r="I29" s="22" t="str">
        <f t="shared" ref="I29:I47" si="0">IF($H29&gt;0,E29*H29,"")</f>
        <v/>
      </c>
    </row>
    <row r="30" spans="1:11" x14ac:dyDescent="0.25">
      <c r="A30" s="21"/>
      <c r="B30" s="254" t="str">
        <f>IF($A30&gt;0,VLOOKUP($A30,[2]ADICIONALES!$A$1:$C$200,2,FALSE),"")</f>
        <v/>
      </c>
      <c r="C30" s="254"/>
      <c r="D30" s="254"/>
      <c r="E30" s="255" t="str">
        <f>IF($A30&gt;0,VLOOKUP($A30,[2]ADICIONALES!$A$1:$C$200,3,FALSE),"")</f>
        <v/>
      </c>
      <c r="F30" s="255"/>
      <c r="G30" s="32"/>
      <c r="H30" s="105"/>
      <c r="I30" s="22" t="str">
        <f t="shared" si="0"/>
        <v/>
      </c>
    </row>
    <row r="31" spans="1:11" x14ac:dyDescent="0.25">
      <c r="A31" s="21"/>
      <c r="B31" s="254" t="str">
        <f>IF($A31&gt;0,VLOOKUP($A31,[2]ADICIONALES!$A$1:$C$200,2,FALSE),"")</f>
        <v/>
      </c>
      <c r="C31" s="254"/>
      <c r="D31" s="254"/>
      <c r="E31" s="255" t="str">
        <f>IF($A31&gt;0,VLOOKUP($A31,[2]ADICIONALES!$A$1:$C$200,3,FALSE),"")</f>
        <v/>
      </c>
      <c r="F31" s="255"/>
      <c r="G31" s="32"/>
      <c r="H31" s="105"/>
      <c r="I31" s="22" t="str">
        <f t="shared" si="0"/>
        <v/>
      </c>
    </row>
    <row r="32" spans="1:11" x14ac:dyDescent="0.25">
      <c r="A32" s="21"/>
      <c r="B32" s="254" t="str">
        <f>IF($A32&gt;0,VLOOKUP($A32,[2]ADICIONALES!$A$1:$C$200,2,FALSE),"")</f>
        <v/>
      </c>
      <c r="C32" s="254"/>
      <c r="D32" s="254"/>
      <c r="E32" s="255" t="str">
        <f>IF($A32&gt;0,VLOOKUP($A32,[2]ADICIONALES!$A$1:$C$200,3,FALSE),"")</f>
        <v/>
      </c>
      <c r="F32" s="255"/>
      <c r="G32" s="32"/>
      <c r="H32" s="105"/>
      <c r="I32" s="22" t="str">
        <f t="shared" si="0"/>
        <v/>
      </c>
    </row>
    <row r="33" spans="1:9" x14ac:dyDescent="0.25">
      <c r="A33" s="21"/>
      <c r="B33" s="254" t="str">
        <f>IF($A33&gt;0,VLOOKUP($A33,[2]ADICIONALES!$A$1:$C$200,2,FALSE),"")</f>
        <v/>
      </c>
      <c r="C33" s="254"/>
      <c r="D33" s="254"/>
      <c r="E33" s="255" t="str">
        <f>IF($A33&gt;0,VLOOKUP($A33,[2]ADICIONALES!$A$1:$C$200,3,FALSE),"")</f>
        <v/>
      </c>
      <c r="F33" s="255"/>
      <c r="G33" s="32"/>
      <c r="H33" s="105"/>
      <c r="I33" s="22" t="str">
        <f t="shared" si="0"/>
        <v/>
      </c>
    </row>
    <row r="34" spans="1:9" x14ac:dyDescent="0.25">
      <c r="A34" s="21"/>
      <c r="B34" s="254" t="str">
        <f>IF($A34&gt;0,VLOOKUP($A34,[2]ADICIONALES!$A$1:$C$200,2,FALSE),"")</f>
        <v/>
      </c>
      <c r="C34" s="254"/>
      <c r="D34" s="254"/>
      <c r="E34" s="255" t="str">
        <f>IF($A34&gt;0,VLOOKUP($A34,[2]ADICIONALES!$A$1:$C$200,3,FALSE),"")</f>
        <v/>
      </c>
      <c r="F34" s="255"/>
      <c r="G34" s="32"/>
      <c r="H34" s="105"/>
      <c r="I34" s="22" t="str">
        <f t="shared" si="0"/>
        <v/>
      </c>
    </row>
    <row r="35" spans="1:9" x14ac:dyDescent="0.25">
      <c r="A35" s="21"/>
      <c r="B35" s="254" t="str">
        <f>IF($A35&gt;0,VLOOKUP($A35,[2]ADICIONALES!$A$1:$C$200,2,FALSE),"")</f>
        <v/>
      </c>
      <c r="C35" s="254"/>
      <c r="D35" s="254"/>
      <c r="E35" s="255" t="str">
        <f>IF($A35&gt;0,VLOOKUP($A35,[2]ADICIONALES!$A$1:$C$200,3,FALSE),"")</f>
        <v/>
      </c>
      <c r="F35" s="255"/>
      <c r="G35" s="32"/>
      <c r="H35" s="105"/>
      <c r="I35" s="22" t="str">
        <f t="shared" si="0"/>
        <v/>
      </c>
    </row>
    <row r="36" spans="1:9" x14ac:dyDescent="0.25">
      <c r="A36" s="21"/>
      <c r="B36" s="254" t="str">
        <f>IF($A36&gt;0,VLOOKUP($A36,[2]ADICIONALES!$A$1:$C$200,2,FALSE),"")</f>
        <v/>
      </c>
      <c r="C36" s="254"/>
      <c r="D36" s="254"/>
      <c r="E36" s="255" t="str">
        <f>IF($A36&gt;0,VLOOKUP($A36,[2]ADICIONALES!$A$1:$C$200,3,FALSE),"")</f>
        <v/>
      </c>
      <c r="F36" s="255"/>
      <c r="G36" s="32"/>
      <c r="H36" s="105"/>
      <c r="I36" s="22" t="str">
        <f t="shared" si="0"/>
        <v/>
      </c>
    </row>
    <row r="37" spans="1:9" x14ac:dyDescent="0.25">
      <c r="A37" s="21"/>
      <c r="B37" s="254" t="str">
        <f>IF($A37&gt;0,VLOOKUP($A37,[2]ADICIONALES!$A$1:$C$200,2,FALSE),"")</f>
        <v/>
      </c>
      <c r="C37" s="254"/>
      <c r="D37" s="254"/>
      <c r="E37" s="255" t="str">
        <f>IF($A37&gt;0,VLOOKUP($A37,[2]ADICIONALES!$A$1:$C$200,3,FALSE),"")</f>
        <v/>
      </c>
      <c r="F37" s="255"/>
      <c r="G37" s="32"/>
      <c r="H37" s="105"/>
      <c r="I37" s="22" t="str">
        <f t="shared" si="0"/>
        <v/>
      </c>
    </row>
    <row r="38" spans="1:9" x14ac:dyDescent="0.25">
      <c r="A38" s="21"/>
      <c r="B38" s="254" t="str">
        <f>IF($A38&gt;0,VLOOKUP($A38,[2]ADICIONALES!$A$1:$C$200,2,FALSE),"")</f>
        <v/>
      </c>
      <c r="C38" s="254"/>
      <c r="D38" s="254"/>
      <c r="E38" s="255" t="str">
        <f>IF($A38&gt;0,VLOOKUP($A38,[2]ADICIONALES!$A$1:$C$200,3,FALSE),"")</f>
        <v/>
      </c>
      <c r="F38" s="255"/>
      <c r="G38" s="32"/>
      <c r="H38" s="105"/>
      <c r="I38" s="22" t="str">
        <f t="shared" si="0"/>
        <v/>
      </c>
    </row>
    <row r="39" spans="1:9" x14ac:dyDescent="0.25">
      <c r="A39" s="21"/>
      <c r="B39" s="254" t="str">
        <f>IF($A39&gt;0,VLOOKUP($A39,[2]ADICIONALES!$A$1:$C$200,2,FALSE),"")</f>
        <v/>
      </c>
      <c r="C39" s="254"/>
      <c r="D39" s="254"/>
      <c r="E39" s="255" t="str">
        <f>IF($A39&gt;0,VLOOKUP($A39,[2]ADICIONALES!$A$1:$C$200,3,FALSE),"")</f>
        <v/>
      </c>
      <c r="F39" s="255"/>
      <c r="G39" s="32"/>
      <c r="H39" s="105"/>
      <c r="I39" s="22" t="str">
        <f t="shared" si="0"/>
        <v/>
      </c>
    </row>
    <row r="40" spans="1:9" x14ac:dyDescent="0.25">
      <c r="A40" s="21"/>
      <c r="B40" s="254" t="str">
        <f>IF($A40&gt;0,VLOOKUP($A40,[2]ADICIONALES!$A$1:$C$200,2,FALSE),"")</f>
        <v/>
      </c>
      <c r="C40" s="254"/>
      <c r="D40" s="254"/>
      <c r="E40" s="255" t="str">
        <f>IF($A40&gt;0,VLOOKUP($A40,[2]ADICIONALES!$A$1:$C$200,3,FALSE),"")</f>
        <v/>
      </c>
      <c r="F40" s="255"/>
      <c r="G40" s="32"/>
      <c r="H40" s="105"/>
      <c r="I40" s="22" t="str">
        <f t="shared" si="0"/>
        <v/>
      </c>
    </row>
    <row r="41" spans="1:9" x14ac:dyDescent="0.25">
      <c r="A41" s="21"/>
      <c r="B41" s="254" t="str">
        <f>IF($A41&gt;0,VLOOKUP($A41,[2]ADICIONALES!$A$1:$C$200,2,FALSE),"")</f>
        <v/>
      </c>
      <c r="C41" s="254"/>
      <c r="D41" s="254"/>
      <c r="E41" s="255" t="str">
        <f>IF($A41&gt;0,VLOOKUP($A41,[2]ADICIONALES!$A$1:$C$200,3,FALSE),"")</f>
        <v/>
      </c>
      <c r="F41" s="255"/>
      <c r="G41" s="32"/>
      <c r="H41" s="105"/>
      <c r="I41" s="22" t="str">
        <f t="shared" si="0"/>
        <v/>
      </c>
    </row>
    <row r="42" spans="1:9" x14ac:dyDescent="0.25">
      <c r="A42" s="21"/>
      <c r="B42" s="254" t="str">
        <f>IF($A42&gt;0,VLOOKUP($A42,[2]ADICIONALES!$A$1:$C$200,2,FALSE),"")</f>
        <v/>
      </c>
      <c r="C42" s="254"/>
      <c r="D42" s="254"/>
      <c r="E42" s="255" t="str">
        <f>IF($A42&gt;0,VLOOKUP($A42,[2]ADICIONALES!$A$1:$C$200,3,FALSE),"")</f>
        <v/>
      </c>
      <c r="F42" s="255"/>
      <c r="G42" s="32"/>
      <c r="H42" s="105"/>
      <c r="I42" s="22" t="str">
        <f t="shared" si="0"/>
        <v/>
      </c>
    </row>
    <row r="43" spans="1:9" x14ac:dyDescent="0.25">
      <c r="A43" s="21"/>
      <c r="B43" s="254" t="str">
        <f>IF($A43&gt;0,VLOOKUP($A43,[2]ADICIONALES!$A$1:$C$200,2,FALSE),"")</f>
        <v/>
      </c>
      <c r="C43" s="254"/>
      <c r="D43" s="254"/>
      <c r="E43" s="255" t="str">
        <f>IF($A43&gt;0,VLOOKUP($A43,[2]ADICIONALES!$A$1:$C$200,3,FALSE),"")</f>
        <v/>
      </c>
      <c r="F43" s="255"/>
      <c r="G43" s="32"/>
      <c r="H43" s="105"/>
      <c r="I43" s="22" t="str">
        <f t="shared" si="0"/>
        <v/>
      </c>
    </row>
    <row r="44" spans="1:9" x14ac:dyDescent="0.25">
      <c r="A44" s="21"/>
      <c r="B44" s="254" t="str">
        <f>IF($A44&gt;0,VLOOKUP($A44,[2]ADICIONALES!$A$1:$C$200,2,FALSE),"")</f>
        <v/>
      </c>
      <c r="C44" s="254"/>
      <c r="D44" s="254"/>
      <c r="E44" s="255" t="str">
        <f>IF($A44&gt;0,VLOOKUP($A44,[2]ADICIONALES!$A$1:$C$200,3,FALSE),"")</f>
        <v/>
      </c>
      <c r="F44" s="255"/>
      <c r="G44" s="32"/>
      <c r="H44" s="105"/>
      <c r="I44" s="22" t="str">
        <f t="shared" si="0"/>
        <v/>
      </c>
    </row>
    <row r="45" spans="1:9" x14ac:dyDescent="0.25">
      <c r="A45" s="21"/>
      <c r="B45" s="254" t="str">
        <f>IF($A45&gt;0,VLOOKUP($A45,[2]ADICIONALES!$A$1:$C$200,2,FALSE),"")</f>
        <v/>
      </c>
      <c r="C45" s="254"/>
      <c r="D45" s="254"/>
      <c r="E45" s="255" t="str">
        <f>IF($A45&gt;0,VLOOKUP($A45,[2]ADICIONALES!$A$1:$C$200,3,FALSE),"")</f>
        <v/>
      </c>
      <c r="F45" s="255"/>
      <c r="G45" s="32"/>
      <c r="H45" s="105"/>
      <c r="I45" s="22" t="str">
        <f t="shared" si="0"/>
        <v/>
      </c>
    </row>
    <row r="46" spans="1:9" x14ac:dyDescent="0.25">
      <c r="A46" s="21"/>
      <c r="B46" s="254" t="str">
        <f>IF($A46&gt;0,VLOOKUP($A46,[2]ADICIONALES!$A$1:$C$200,2,FALSE),"")</f>
        <v/>
      </c>
      <c r="C46" s="254"/>
      <c r="D46" s="254"/>
      <c r="E46" s="255" t="str">
        <f>IF($A46&gt;0,VLOOKUP($A46,[2]ADICIONALES!$A$1:$C$200,3,FALSE),"")</f>
        <v/>
      </c>
      <c r="F46" s="255"/>
      <c r="G46" s="32"/>
      <c r="H46" s="105"/>
      <c r="I46" s="22" t="str">
        <f t="shared" si="0"/>
        <v/>
      </c>
    </row>
    <row r="47" spans="1:9" x14ac:dyDescent="0.25">
      <c r="A47" s="21"/>
      <c r="B47" s="254" t="str">
        <f>IF($A47&gt;0,VLOOKUP($A47,[2]ADICIONALES!$A$1:$C$200,2,FALSE),"")</f>
        <v/>
      </c>
      <c r="C47" s="254"/>
      <c r="D47" s="254"/>
      <c r="E47" s="255" t="str">
        <f>IF($A47&gt;0,VLOOKUP($A47,[2]ADICIONALES!$A$1:$C$200,3,FALSE),"")</f>
        <v/>
      </c>
      <c r="F47" s="255"/>
      <c r="G47" s="32"/>
      <c r="H47" s="105"/>
      <c r="I47" s="22" t="str">
        <f t="shared" si="0"/>
        <v/>
      </c>
    </row>
    <row r="48" spans="1:9" s="25" customFormat="1" x14ac:dyDescent="0.25">
      <c r="A48" s="21"/>
      <c r="B48" s="254" t="str">
        <f>IF($A48&gt;0,VLOOKUP($A48,[2]ADICIONALES!$A$1:$C$200,2,FALSE),"")</f>
        <v/>
      </c>
      <c r="C48" s="254"/>
      <c r="D48" s="254"/>
      <c r="E48" s="256"/>
      <c r="F48" s="256"/>
      <c r="G48" s="23"/>
      <c r="H48" s="105"/>
      <c r="I48" s="24"/>
    </row>
    <row r="49" spans="1:11" x14ac:dyDescent="0.25">
      <c r="E49" s="257"/>
      <c r="F49" s="257"/>
      <c r="G49" s="32"/>
      <c r="H49" s="105"/>
    </row>
    <row r="50" spans="1:11" s="8" customFormat="1" x14ac:dyDescent="0.25">
      <c r="A50" s="6"/>
      <c r="B50" s="6"/>
      <c r="C50" s="6"/>
      <c r="D50" s="6"/>
      <c r="E50" s="257"/>
      <c r="F50" s="257"/>
      <c r="G50" s="32"/>
      <c r="H50" s="105"/>
      <c r="J50" s="6"/>
      <c r="K50" s="6"/>
    </row>
    <row r="51" spans="1:11" s="8" customFormat="1" x14ac:dyDescent="0.25">
      <c r="A51" s="6"/>
      <c r="B51" s="6"/>
      <c r="C51" s="6"/>
      <c r="D51" s="6"/>
      <c r="E51" s="257"/>
      <c r="F51" s="257"/>
      <c r="G51" s="32"/>
      <c r="H51" s="105"/>
      <c r="J51" s="6"/>
      <c r="K51" s="6"/>
    </row>
    <row r="52" spans="1:11" s="8" customFormat="1" x14ac:dyDescent="0.25">
      <c r="A52" s="6"/>
      <c r="B52" s="6"/>
      <c r="C52" s="6"/>
      <c r="D52" s="6"/>
      <c r="E52" s="257"/>
      <c r="F52" s="257"/>
      <c r="G52" s="32"/>
      <c r="H52" s="105"/>
      <c r="J52" s="6"/>
      <c r="K52" s="6"/>
    </row>
    <row r="53" spans="1:11" s="8" customFormat="1" x14ac:dyDescent="0.25">
      <c r="A53" s="6"/>
      <c r="B53" s="6"/>
      <c r="C53" s="6"/>
      <c r="D53" s="6"/>
      <c r="E53" s="257"/>
      <c r="F53" s="257"/>
      <c r="G53" s="32"/>
      <c r="H53" s="105"/>
      <c r="J53" s="6"/>
      <c r="K53" s="6"/>
    </row>
    <row r="54" spans="1:11" s="8" customFormat="1" x14ac:dyDescent="0.25">
      <c r="A54" s="6"/>
      <c r="B54" s="6"/>
      <c r="C54" s="6"/>
      <c r="D54" s="6"/>
      <c r="E54" s="257"/>
      <c r="F54" s="257"/>
      <c r="G54" s="32"/>
      <c r="H54" s="105"/>
      <c r="J54" s="6"/>
      <c r="K54" s="6"/>
    </row>
    <row r="55" spans="1:11" s="8" customFormat="1" x14ac:dyDescent="0.25">
      <c r="A55" s="6"/>
      <c r="B55" s="6"/>
      <c r="C55" s="6"/>
      <c r="D55" s="6"/>
      <c r="E55" s="257"/>
      <c r="F55" s="257"/>
      <c r="G55" s="32"/>
      <c r="H55" s="105"/>
      <c r="J55" s="6"/>
      <c r="K55" s="6"/>
    </row>
    <row r="56" spans="1:11" s="8" customFormat="1" x14ac:dyDescent="0.25">
      <c r="A56" s="6"/>
      <c r="B56" s="6"/>
      <c r="C56" s="6"/>
      <c r="D56" s="6"/>
      <c r="E56" s="257"/>
      <c r="F56" s="257"/>
      <c r="G56" s="32"/>
      <c r="H56" s="105"/>
      <c r="J56" s="6"/>
      <c r="K56" s="6"/>
    </row>
    <row r="57" spans="1:11" s="8" customFormat="1" x14ac:dyDescent="0.25">
      <c r="A57" s="6"/>
      <c r="B57" s="6"/>
      <c r="C57" s="6"/>
      <c r="D57" s="6"/>
      <c r="E57" s="257"/>
      <c r="F57" s="257"/>
      <c r="G57" s="32"/>
      <c r="H57" s="105"/>
      <c r="J57" s="6"/>
      <c r="K57" s="6"/>
    </row>
    <row r="58" spans="1:11" s="8" customFormat="1" x14ac:dyDescent="0.25">
      <c r="A58" s="6"/>
      <c r="B58" s="6"/>
      <c r="C58" s="6"/>
      <c r="D58" s="6"/>
      <c r="E58" s="257"/>
      <c r="F58" s="257"/>
      <c r="G58" s="32"/>
      <c r="H58" s="105"/>
      <c r="J58" s="6"/>
      <c r="K58" s="6"/>
    </row>
    <row r="59" spans="1:11" s="8" customFormat="1" x14ac:dyDescent="0.25">
      <c r="A59" s="6"/>
      <c r="B59" s="6"/>
      <c r="C59" s="6"/>
      <c r="D59" s="6"/>
      <c r="E59" s="257"/>
      <c r="F59" s="257"/>
      <c r="G59" s="32"/>
      <c r="H59" s="105"/>
      <c r="J59" s="6"/>
      <c r="K59" s="6"/>
    </row>
    <row r="60" spans="1:11" s="8" customFormat="1" x14ac:dyDescent="0.25">
      <c r="A60" s="6"/>
      <c r="B60" s="6"/>
      <c r="C60" s="6"/>
      <c r="D60" s="6"/>
      <c r="E60" s="257"/>
      <c r="F60" s="257"/>
      <c r="G60" s="32"/>
      <c r="H60" s="105"/>
      <c r="J60" s="6"/>
      <c r="K60" s="6"/>
    </row>
    <row r="61" spans="1:11" s="8" customFormat="1" x14ac:dyDescent="0.25">
      <c r="A61" s="6"/>
      <c r="B61" s="6"/>
      <c r="C61" s="6"/>
      <c r="D61" s="6"/>
      <c r="E61" s="257"/>
      <c r="F61" s="257"/>
      <c r="G61" s="32"/>
      <c r="H61" s="105"/>
      <c r="J61" s="6"/>
      <c r="K61" s="6"/>
    </row>
    <row r="62" spans="1:11" s="8" customFormat="1" x14ac:dyDescent="0.25">
      <c r="A62" s="6"/>
      <c r="B62" s="6"/>
      <c r="C62" s="6"/>
      <c r="D62" s="6"/>
      <c r="E62" s="257"/>
      <c r="F62" s="257"/>
      <c r="G62" s="32"/>
      <c r="H62" s="105"/>
      <c r="J62" s="6"/>
      <c r="K62" s="6"/>
    </row>
    <row r="63" spans="1:11" s="8" customFormat="1" x14ac:dyDescent="0.25">
      <c r="A63" s="6"/>
      <c r="B63" s="6"/>
      <c r="C63" s="6"/>
      <c r="D63" s="6"/>
      <c r="E63" s="257"/>
      <c r="F63" s="257"/>
      <c r="G63" s="32"/>
      <c r="H63" s="105"/>
      <c r="J63" s="6"/>
      <c r="K63" s="6"/>
    </row>
    <row r="64" spans="1:11" s="8" customFormat="1" x14ac:dyDescent="0.25">
      <c r="A64" s="6"/>
      <c r="B64" s="6"/>
      <c r="C64" s="6"/>
      <c r="D64" s="6"/>
      <c r="E64" s="257"/>
      <c r="F64" s="257"/>
      <c r="G64" s="32"/>
      <c r="H64" s="105"/>
      <c r="J64" s="6"/>
      <c r="K64" s="6"/>
    </row>
    <row r="65" spans="1:11" s="8" customFormat="1" x14ac:dyDescent="0.25">
      <c r="A65" s="6"/>
      <c r="B65" s="6"/>
      <c r="C65" s="6"/>
      <c r="D65" s="6"/>
      <c r="E65" s="257"/>
      <c r="F65" s="257"/>
      <c r="G65" s="32"/>
      <c r="H65" s="105"/>
      <c r="J65" s="6"/>
      <c r="K65" s="6"/>
    </row>
    <row r="66" spans="1:11" s="8" customFormat="1" x14ac:dyDescent="0.25">
      <c r="A66" s="6"/>
      <c r="B66" s="6"/>
      <c r="C66" s="6"/>
      <c r="D66" s="6"/>
      <c r="E66" s="257"/>
      <c r="F66" s="257"/>
      <c r="G66" s="32"/>
      <c r="H66" s="105"/>
      <c r="J66" s="6"/>
      <c r="K66" s="6"/>
    </row>
    <row r="67" spans="1:11" s="8" customFormat="1" x14ac:dyDescent="0.25">
      <c r="A67" s="6"/>
      <c r="B67" s="6"/>
      <c r="C67" s="6"/>
      <c r="D67" s="6"/>
      <c r="E67" s="257"/>
      <c r="F67" s="257"/>
      <c r="G67" s="32"/>
      <c r="H67" s="105"/>
      <c r="J67" s="6"/>
      <c r="K67" s="6"/>
    </row>
    <row r="68" spans="1:11" s="8" customFormat="1" x14ac:dyDescent="0.25">
      <c r="A68" s="6"/>
      <c r="B68" s="6"/>
      <c r="C68" s="6"/>
      <c r="D68" s="6"/>
      <c r="E68" s="257"/>
      <c r="F68" s="257"/>
      <c r="G68" s="32"/>
      <c r="H68" s="105"/>
      <c r="J68" s="6"/>
      <c r="K68" s="6"/>
    </row>
    <row r="69" spans="1:11" s="8" customFormat="1" x14ac:dyDescent="0.25">
      <c r="A69" s="6"/>
      <c r="B69" s="6"/>
      <c r="C69" s="6"/>
      <c r="D69" s="6"/>
      <c r="E69" s="257"/>
      <c r="F69" s="257"/>
      <c r="G69" s="32"/>
      <c r="H69" s="105"/>
      <c r="J69" s="6"/>
      <c r="K69" s="6"/>
    </row>
    <row r="70" spans="1:11" s="8" customFormat="1" x14ac:dyDescent="0.25">
      <c r="A70" s="6"/>
      <c r="B70" s="6"/>
      <c r="C70" s="6"/>
      <c r="D70" s="6"/>
      <c r="E70" s="257"/>
      <c r="F70" s="257"/>
      <c r="G70" s="32"/>
      <c r="H70" s="105"/>
      <c r="J70" s="6"/>
      <c r="K70" s="6"/>
    </row>
    <row r="71" spans="1:11" s="8" customFormat="1" x14ac:dyDescent="0.25">
      <c r="A71" s="6"/>
      <c r="B71" s="6"/>
      <c r="C71" s="6"/>
      <c r="D71" s="6"/>
      <c r="E71" s="257"/>
      <c r="F71" s="257"/>
      <c r="G71" s="32"/>
      <c r="H71" s="105"/>
      <c r="J71" s="6"/>
      <c r="K71" s="6"/>
    </row>
    <row r="72" spans="1:11" s="8" customFormat="1" x14ac:dyDescent="0.25">
      <c r="A72" s="6"/>
      <c r="B72" s="6"/>
      <c r="C72" s="6"/>
      <c r="D72" s="6"/>
      <c r="E72" s="257"/>
      <c r="F72" s="257"/>
      <c r="G72" s="32"/>
      <c r="H72" s="105"/>
      <c r="J72" s="6"/>
      <c r="K72" s="6"/>
    </row>
    <row r="73" spans="1:11" s="8" customFormat="1" x14ac:dyDescent="0.25">
      <c r="A73" s="6"/>
      <c r="B73" s="6"/>
      <c r="C73" s="6"/>
      <c r="D73" s="6"/>
      <c r="E73" s="257"/>
      <c r="F73" s="257"/>
      <c r="G73" s="32"/>
      <c r="H73" s="105"/>
      <c r="J73" s="6"/>
      <c r="K73" s="6"/>
    </row>
    <row r="74" spans="1:11" s="8" customFormat="1" x14ac:dyDescent="0.25">
      <c r="A74" s="6"/>
      <c r="B74" s="6"/>
      <c r="C74" s="6"/>
      <c r="D74" s="6"/>
      <c r="E74" s="257"/>
      <c r="F74" s="257"/>
      <c r="G74" s="32"/>
      <c r="H74" s="105"/>
      <c r="J74" s="6"/>
      <c r="K74" s="6"/>
    </row>
    <row r="75" spans="1:11" s="8" customFormat="1" x14ac:dyDescent="0.25">
      <c r="A75" s="6"/>
      <c r="B75" s="6"/>
      <c r="C75" s="6"/>
      <c r="D75" s="6"/>
      <c r="E75" s="257"/>
      <c r="F75" s="257"/>
      <c r="G75" s="32"/>
      <c r="H75" s="105"/>
      <c r="J75" s="6"/>
      <c r="K75" s="6"/>
    </row>
    <row r="76" spans="1:11" s="8" customFormat="1" x14ac:dyDescent="0.25">
      <c r="A76" s="6"/>
      <c r="B76" s="6"/>
      <c r="C76" s="6"/>
      <c r="D76" s="6"/>
      <c r="E76" s="257"/>
      <c r="F76" s="257"/>
      <c r="G76" s="32"/>
      <c r="H76" s="105"/>
      <c r="J76" s="6"/>
      <c r="K76" s="6"/>
    </row>
    <row r="77" spans="1:11" s="8" customFormat="1" x14ac:dyDescent="0.25">
      <c r="A77" s="6"/>
      <c r="B77" s="6"/>
      <c r="C77" s="6"/>
      <c r="D77" s="6"/>
      <c r="E77" s="257"/>
      <c r="F77" s="257"/>
      <c r="G77" s="32"/>
      <c r="H77" s="105"/>
      <c r="J77" s="6"/>
      <c r="K77" s="6"/>
    </row>
    <row r="78" spans="1:11" s="8" customFormat="1" x14ac:dyDescent="0.25">
      <c r="A78" s="6"/>
      <c r="B78" s="6"/>
      <c r="C78" s="6"/>
      <c r="D78" s="6"/>
      <c r="E78" s="257"/>
      <c r="F78" s="257"/>
      <c r="G78" s="32"/>
      <c r="H78" s="105"/>
      <c r="J78" s="6"/>
      <c r="K78" s="6"/>
    </row>
    <row r="79" spans="1:11" s="8" customFormat="1" x14ac:dyDescent="0.25">
      <c r="A79" s="6"/>
      <c r="B79" s="6"/>
      <c r="C79" s="6"/>
      <c r="D79" s="6"/>
      <c r="E79" s="257"/>
      <c r="F79" s="257"/>
      <c r="G79" s="32"/>
      <c r="H79" s="105"/>
      <c r="J79" s="6"/>
      <c r="K79" s="6"/>
    </row>
    <row r="80" spans="1:11" s="8" customFormat="1" x14ac:dyDescent="0.25">
      <c r="A80" s="6"/>
      <c r="B80" s="6"/>
      <c r="C80" s="6"/>
      <c r="D80" s="6"/>
      <c r="E80" s="257"/>
      <c r="F80" s="257"/>
      <c r="G80" s="32"/>
      <c r="H80" s="105"/>
      <c r="J80" s="6"/>
      <c r="K80" s="6"/>
    </row>
    <row r="81" spans="1:11" s="8" customFormat="1" x14ac:dyDescent="0.25">
      <c r="A81" s="6"/>
      <c r="B81" s="6"/>
      <c r="C81" s="6"/>
      <c r="D81" s="6"/>
      <c r="E81" s="257"/>
      <c r="F81" s="257"/>
      <c r="G81" s="32"/>
      <c r="H81" s="105"/>
      <c r="J81" s="6"/>
      <c r="K81" s="6"/>
    </row>
    <row r="82" spans="1:11" s="8" customFormat="1" x14ac:dyDescent="0.25">
      <c r="A82" s="6"/>
      <c r="B82" s="6"/>
      <c r="C82" s="6"/>
      <c r="D82" s="6"/>
      <c r="E82" s="257"/>
      <c r="F82" s="257"/>
      <c r="G82" s="32"/>
      <c r="H82" s="105"/>
      <c r="J82" s="6"/>
      <c r="K82" s="6"/>
    </row>
    <row r="83" spans="1:11" s="8" customFormat="1" x14ac:dyDescent="0.25">
      <c r="A83" s="6"/>
      <c r="B83" s="6"/>
      <c r="C83" s="6"/>
      <c r="D83" s="6"/>
      <c r="E83" s="257"/>
      <c r="F83" s="257"/>
      <c r="G83" s="32"/>
      <c r="H83" s="105"/>
      <c r="J83" s="6"/>
      <c r="K83" s="6"/>
    </row>
    <row r="84" spans="1:11" s="8" customFormat="1" x14ac:dyDescent="0.25">
      <c r="A84" s="6"/>
      <c r="B84" s="6"/>
      <c r="C84" s="6"/>
      <c r="D84" s="6"/>
      <c r="E84" s="257"/>
      <c r="F84" s="257"/>
      <c r="G84" s="32"/>
      <c r="H84" s="105"/>
      <c r="J84" s="6"/>
      <c r="K84" s="6"/>
    </row>
    <row r="85" spans="1:11" s="8" customFormat="1" x14ac:dyDescent="0.25">
      <c r="A85" s="6"/>
      <c r="B85" s="6"/>
      <c r="C85" s="6"/>
      <c r="D85" s="6"/>
      <c r="E85" s="257"/>
      <c r="F85" s="257"/>
      <c r="G85" s="32"/>
      <c r="H85" s="105"/>
      <c r="J85" s="6"/>
      <c r="K85" s="6"/>
    </row>
    <row r="86" spans="1:11" s="8" customFormat="1" x14ac:dyDescent="0.25">
      <c r="A86" s="6"/>
      <c r="B86" s="6"/>
      <c r="C86" s="6"/>
      <c r="D86" s="6"/>
      <c r="E86" s="257"/>
      <c r="F86" s="257"/>
      <c r="G86" s="32"/>
      <c r="H86" s="105"/>
      <c r="J86" s="6"/>
      <c r="K86" s="6"/>
    </row>
    <row r="87" spans="1:11" s="8" customFormat="1" x14ac:dyDescent="0.25">
      <c r="A87" s="6"/>
      <c r="B87" s="6"/>
      <c r="C87" s="6"/>
      <c r="D87" s="6"/>
      <c r="E87" s="257"/>
      <c r="F87" s="257"/>
      <c r="G87" s="32"/>
      <c r="H87" s="105"/>
      <c r="J87" s="6"/>
      <c r="K87" s="6"/>
    </row>
    <row r="88" spans="1:11" s="8" customFormat="1" x14ac:dyDescent="0.25">
      <c r="A88" s="6"/>
      <c r="B88" s="6"/>
      <c r="C88" s="6"/>
      <c r="D88" s="6"/>
      <c r="E88" s="257"/>
      <c r="F88" s="257"/>
      <c r="G88" s="32"/>
      <c r="H88" s="105"/>
      <c r="J88" s="6"/>
      <c r="K88" s="6"/>
    </row>
    <row r="89" spans="1:11" s="8" customFormat="1" x14ac:dyDescent="0.25">
      <c r="A89" s="6"/>
      <c r="B89" s="6"/>
      <c r="C89" s="6"/>
      <c r="D89" s="6"/>
      <c r="E89" s="257"/>
      <c r="F89" s="257"/>
      <c r="G89" s="32"/>
      <c r="H89" s="105"/>
      <c r="J89" s="6"/>
      <c r="K89" s="6"/>
    </row>
    <row r="90" spans="1:11" s="8" customFormat="1" x14ac:dyDescent="0.25">
      <c r="A90" s="6"/>
      <c r="B90" s="6"/>
      <c r="C90" s="6"/>
      <c r="D90" s="6"/>
      <c r="E90" s="257"/>
      <c r="F90" s="257"/>
      <c r="G90" s="32"/>
      <c r="H90" s="105"/>
      <c r="J90" s="6"/>
      <c r="K90" s="6"/>
    </row>
    <row r="91" spans="1:11" s="8" customFormat="1" x14ac:dyDescent="0.25">
      <c r="A91" s="6"/>
      <c r="B91" s="6"/>
      <c r="C91" s="6"/>
      <c r="D91" s="6"/>
      <c r="E91" s="257"/>
      <c r="F91" s="257"/>
      <c r="G91" s="32"/>
      <c r="H91" s="105"/>
      <c r="J91" s="6"/>
      <c r="K91" s="6"/>
    </row>
    <row r="92" spans="1:11" s="8" customFormat="1" x14ac:dyDescent="0.25">
      <c r="A92" s="6"/>
      <c r="B92" s="6"/>
      <c r="C92" s="6"/>
      <c r="D92" s="6"/>
      <c r="E92" s="257"/>
      <c r="F92" s="257"/>
      <c r="G92" s="32"/>
      <c r="H92" s="105"/>
      <c r="J92" s="6"/>
      <c r="K92" s="6"/>
    </row>
    <row r="93" spans="1:11" s="8" customFormat="1" x14ac:dyDescent="0.25">
      <c r="A93" s="6"/>
      <c r="B93" s="6"/>
      <c r="C93" s="6"/>
      <c r="D93" s="6"/>
      <c r="E93" s="257"/>
      <c r="F93" s="257"/>
      <c r="G93" s="32"/>
      <c r="H93" s="105"/>
      <c r="J93" s="6"/>
      <c r="K93" s="6"/>
    </row>
    <row r="94" spans="1:11" s="8" customFormat="1" x14ac:dyDescent="0.25">
      <c r="A94" s="6"/>
      <c r="B94" s="6"/>
      <c r="C94" s="6"/>
      <c r="D94" s="6"/>
      <c r="E94" s="257"/>
      <c r="F94" s="257"/>
      <c r="G94" s="32"/>
      <c r="H94" s="105"/>
      <c r="J94" s="6"/>
      <c r="K94" s="6"/>
    </row>
    <row r="95" spans="1:11" s="8" customFormat="1" x14ac:dyDescent="0.25">
      <c r="A95" s="6"/>
      <c r="B95" s="6"/>
      <c r="C95" s="6"/>
      <c r="D95" s="6"/>
      <c r="E95" s="257"/>
      <c r="F95" s="257"/>
      <c r="G95" s="32"/>
      <c r="H95" s="105"/>
      <c r="J95" s="6"/>
      <c r="K95" s="6"/>
    </row>
    <row r="96" spans="1:11" s="8" customFormat="1" x14ac:dyDescent="0.25">
      <c r="A96" s="6"/>
      <c r="B96" s="6"/>
      <c r="C96" s="6"/>
      <c r="D96" s="6"/>
      <c r="E96" s="257"/>
      <c r="F96" s="257"/>
      <c r="G96" s="32"/>
      <c r="H96" s="105"/>
      <c r="J96" s="6"/>
      <c r="K96" s="6"/>
    </row>
    <row r="97" spans="1:11" s="8" customFormat="1" x14ac:dyDescent="0.25">
      <c r="A97" s="6"/>
      <c r="B97" s="6"/>
      <c r="C97" s="6"/>
      <c r="D97" s="6"/>
      <c r="E97" s="257"/>
      <c r="F97" s="257"/>
      <c r="G97" s="32"/>
      <c r="H97" s="105"/>
      <c r="J97" s="6"/>
      <c r="K97" s="6"/>
    </row>
    <row r="98" spans="1:11" s="8" customFormat="1" x14ac:dyDescent="0.25">
      <c r="A98" s="6"/>
      <c r="B98" s="6"/>
      <c r="C98" s="6"/>
      <c r="D98" s="6"/>
      <c r="E98" s="257"/>
      <c r="F98" s="257"/>
      <c r="G98" s="32"/>
      <c r="H98" s="105"/>
      <c r="J98" s="6"/>
      <c r="K98" s="6"/>
    </row>
    <row r="99" spans="1:11" s="8" customFormat="1" x14ac:dyDescent="0.25">
      <c r="A99" s="6"/>
      <c r="B99" s="6"/>
      <c r="C99" s="6"/>
      <c r="D99" s="6"/>
      <c r="E99" s="257"/>
      <c r="F99" s="257"/>
      <c r="G99" s="32"/>
      <c r="H99" s="105"/>
      <c r="J99" s="6"/>
      <c r="K99" s="6"/>
    </row>
    <row r="100" spans="1:11" s="8" customFormat="1" x14ac:dyDescent="0.25">
      <c r="A100" s="6"/>
      <c r="B100" s="6"/>
      <c r="C100" s="6"/>
      <c r="D100" s="6"/>
      <c r="E100" s="257"/>
      <c r="F100" s="257"/>
      <c r="G100" s="32"/>
      <c r="H100" s="105"/>
      <c r="J100" s="6"/>
      <c r="K100" s="6"/>
    </row>
    <row r="101" spans="1:11" s="8" customFormat="1" x14ac:dyDescent="0.25">
      <c r="A101" s="6"/>
      <c r="B101" s="6"/>
      <c r="C101" s="6"/>
      <c r="D101" s="6"/>
      <c r="E101" s="257"/>
      <c r="F101" s="257"/>
      <c r="G101" s="32"/>
      <c r="H101" s="105"/>
      <c r="J101" s="6"/>
      <c r="K101" s="6"/>
    </row>
    <row r="102" spans="1:11" s="8" customFormat="1" x14ac:dyDescent="0.25">
      <c r="A102" s="6"/>
      <c r="B102" s="6"/>
      <c r="C102" s="6"/>
      <c r="D102" s="6"/>
      <c r="E102" s="257"/>
      <c r="F102" s="257"/>
      <c r="G102" s="32"/>
      <c r="H102" s="105"/>
      <c r="J102" s="6"/>
      <c r="K102" s="6"/>
    </row>
    <row r="103" spans="1:11" s="8" customFormat="1" x14ac:dyDescent="0.25">
      <c r="A103" s="6"/>
      <c r="B103" s="6"/>
      <c r="C103" s="6"/>
      <c r="D103" s="6"/>
      <c r="E103" s="257"/>
      <c r="F103" s="257"/>
      <c r="G103" s="32"/>
      <c r="H103" s="105"/>
      <c r="J103" s="6"/>
      <c r="K103" s="6"/>
    </row>
    <row r="104" spans="1:11" s="8" customFormat="1" x14ac:dyDescent="0.25">
      <c r="A104" s="6"/>
      <c r="B104" s="6"/>
      <c r="C104" s="6"/>
      <c r="D104" s="6"/>
      <c r="E104" s="257"/>
      <c r="F104" s="257"/>
      <c r="G104" s="32"/>
      <c r="H104" s="105"/>
      <c r="J104" s="6"/>
      <c r="K104" s="6"/>
    </row>
    <row r="105" spans="1:11" s="8" customFormat="1" x14ac:dyDescent="0.25">
      <c r="A105" s="6"/>
      <c r="B105" s="6"/>
      <c r="C105" s="6"/>
      <c r="D105" s="6"/>
      <c r="E105" s="257"/>
      <c r="F105" s="257"/>
      <c r="G105" s="32"/>
      <c r="H105" s="105"/>
      <c r="J105" s="6"/>
      <c r="K105" s="6"/>
    </row>
    <row r="106" spans="1:11" s="8" customFormat="1" x14ac:dyDescent="0.25">
      <c r="A106" s="6"/>
      <c r="B106" s="6"/>
      <c r="C106" s="6"/>
      <c r="D106" s="6"/>
      <c r="E106" s="257"/>
      <c r="F106" s="257"/>
      <c r="G106" s="32"/>
      <c r="H106" s="105"/>
      <c r="J106" s="6"/>
      <c r="K106" s="6"/>
    </row>
    <row r="107" spans="1:11" s="8" customFormat="1" x14ac:dyDescent="0.25">
      <c r="A107" s="6"/>
      <c r="B107" s="6"/>
      <c r="C107" s="6"/>
      <c r="D107" s="6"/>
      <c r="E107" s="257"/>
      <c r="F107" s="257"/>
      <c r="G107" s="32"/>
      <c r="H107" s="105"/>
      <c r="J107" s="6"/>
      <c r="K107" s="6"/>
    </row>
    <row r="108" spans="1:11" s="8" customFormat="1" x14ac:dyDescent="0.25">
      <c r="A108" s="6"/>
      <c r="B108" s="6"/>
      <c r="C108" s="6"/>
      <c r="D108" s="6"/>
      <c r="E108" s="257"/>
      <c r="F108" s="257"/>
      <c r="G108" s="32"/>
      <c r="H108" s="105"/>
      <c r="J108" s="6"/>
      <c r="K108" s="6"/>
    </row>
    <row r="109" spans="1:11" s="8" customFormat="1" x14ac:dyDescent="0.25">
      <c r="A109" s="6"/>
      <c r="B109" s="6"/>
      <c r="C109" s="6"/>
      <c r="D109" s="6"/>
      <c r="E109" s="257"/>
      <c r="F109" s="257"/>
      <c r="G109" s="32"/>
      <c r="H109" s="105"/>
      <c r="J109" s="6"/>
      <c r="K109" s="6"/>
    </row>
    <row r="110" spans="1:11" s="8" customFormat="1" x14ac:dyDescent="0.25">
      <c r="A110" s="6"/>
      <c r="B110" s="6"/>
      <c r="C110" s="6"/>
      <c r="D110" s="6"/>
      <c r="E110" s="257"/>
      <c r="F110" s="257"/>
      <c r="G110" s="32"/>
      <c r="H110" s="105"/>
      <c r="J110" s="6"/>
      <c r="K110" s="6"/>
    </row>
    <row r="111" spans="1:11" s="8" customFormat="1" x14ac:dyDescent="0.25">
      <c r="A111" s="6"/>
      <c r="B111" s="6"/>
      <c r="C111" s="6"/>
      <c r="D111" s="6"/>
      <c r="E111" s="257"/>
      <c r="F111" s="257"/>
      <c r="G111" s="32"/>
      <c r="H111" s="105"/>
      <c r="J111" s="6"/>
      <c r="K111" s="6"/>
    </row>
    <row r="112" spans="1:11" s="8" customFormat="1" x14ac:dyDescent="0.25">
      <c r="A112" s="6"/>
      <c r="B112" s="6"/>
      <c r="C112" s="6"/>
      <c r="D112" s="6"/>
      <c r="E112" s="257"/>
      <c r="F112" s="257"/>
      <c r="G112" s="32"/>
      <c r="H112" s="105"/>
      <c r="J112" s="6"/>
      <c r="K112" s="6"/>
    </row>
    <row r="113" spans="1:11" s="8" customFormat="1" x14ac:dyDescent="0.25">
      <c r="A113" s="6"/>
      <c r="B113" s="6"/>
      <c r="C113" s="6"/>
      <c r="D113" s="6"/>
      <c r="E113" s="257"/>
      <c r="F113" s="257"/>
      <c r="G113" s="32"/>
      <c r="H113" s="105"/>
      <c r="J113" s="6"/>
      <c r="K113" s="6"/>
    </row>
    <row r="114" spans="1:11" s="8" customFormat="1" x14ac:dyDescent="0.25">
      <c r="A114" s="6"/>
      <c r="B114" s="6"/>
      <c r="C114" s="6"/>
      <c r="D114" s="6"/>
      <c r="E114" s="257"/>
      <c r="F114" s="257"/>
      <c r="G114" s="32"/>
      <c r="H114" s="105"/>
      <c r="J114" s="6"/>
      <c r="K114" s="6"/>
    </row>
    <row r="115" spans="1:11" s="8" customFormat="1" x14ac:dyDescent="0.25">
      <c r="A115" s="6"/>
      <c r="B115" s="6"/>
      <c r="C115" s="6"/>
      <c r="D115" s="6"/>
      <c r="E115" s="257"/>
      <c r="F115" s="257"/>
      <c r="G115" s="32"/>
      <c r="H115" s="105"/>
      <c r="J115" s="6"/>
      <c r="K115" s="6"/>
    </row>
    <row r="116" spans="1:11" s="8" customFormat="1" x14ac:dyDescent="0.25">
      <c r="A116" s="6"/>
      <c r="B116" s="6"/>
      <c r="C116" s="6"/>
      <c r="D116" s="6"/>
      <c r="E116" s="257"/>
      <c r="F116" s="257"/>
      <c r="G116" s="32"/>
      <c r="H116" s="105"/>
      <c r="J116" s="6"/>
      <c r="K116" s="6"/>
    </row>
    <row r="117" spans="1:11" s="8" customFormat="1" x14ac:dyDescent="0.25">
      <c r="A117" s="6"/>
      <c r="B117" s="6"/>
      <c r="C117" s="6"/>
      <c r="D117" s="6"/>
      <c r="E117" s="257"/>
      <c r="F117" s="257"/>
      <c r="G117" s="32"/>
      <c r="H117" s="105"/>
      <c r="J117" s="6"/>
      <c r="K117" s="6"/>
    </row>
    <row r="118" spans="1:11" s="8" customFormat="1" x14ac:dyDescent="0.25">
      <c r="A118" s="6"/>
      <c r="B118" s="6"/>
      <c r="C118" s="6"/>
      <c r="D118" s="6"/>
      <c r="E118" s="257"/>
      <c r="F118" s="257"/>
      <c r="G118" s="32"/>
      <c r="H118" s="105"/>
      <c r="J118" s="6"/>
      <c r="K118" s="6"/>
    </row>
    <row r="119" spans="1:11" s="8" customFormat="1" x14ac:dyDescent="0.25">
      <c r="A119" s="6"/>
      <c r="B119" s="6"/>
      <c r="C119" s="6"/>
      <c r="D119" s="6"/>
      <c r="E119" s="257"/>
      <c r="F119" s="257"/>
      <c r="G119" s="32"/>
      <c r="H119" s="105"/>
      <c r="J119" s="6"/>
      <c r="K119" s="6"/>
    </row>
    <row r="120" spans="1:11" s="8" customFormat="1" x14ac:dyDescent="0.25">
      <c r="A120" s="6"/>
      <c r="B120" s="6"/>
      <c r="C120" s="6"/>
      <c r="D120" s="6"/>
      <c r="E120" s="257"/>
      <c r="F120" s="257"/>
      <c r="G120" s="32"/>
      <c r="H120" s="105"/>
      <c r="J120" s="6"/>
      <c r="K120" s="6"/>
    </row>
    <row r="121" spans="1:11" s="8" customFormat="1" x14ac:dyDescent="0.25">
      <c r="A121" s="6"/>
      <c r="B121" s="6"/>
      <c r="C121" s="6"/>
      <c r="D121" s="6"/>
      <c r="E121" s="257"/>
      <c r="F121" s="257"/>
      <c r="G121" s="32"/>
      <c r="H121" s="105"/>
      <c r="J121" s="6"/>
      <c r="K121" s="6"/>
    </row>
    <row r="122" spans="1:11" s="8" customFormat="1" x14ac:dyDescent="0.25">
      <c r="A122" s="6"/>
      <c r="B122" s="6"/>
      <c r="C122" s="6"/>
      <c r="D122" s="6"/>
      <c r="E122" s="257"/>
      <c r="F122" s="257"/>
      <c r="G122" s="32"/>
      <c r="H122" s="105"/>
      <c r="J122" s="6"/>
      <c r="K122" s="6"/>
    </row>
    <row r="123" spans="1:11" s="8" customFormat="1" x14ac:dyDescent="0.25">
      <c r="A123" s="6"/>
      <c r="B123" s="6"/>
      <c r="C123" s="6"/>
      <c r="D123" s="6"/>
      <c r="E123" s="257"/>
      <c r="F123" s="257"/>
      <c r="G123" s="32"/>
      <c r="H123" s="105"/>
      <c r="J123" s="6"/>
      <c r="K123" s="6"/>
    </row>
    <row r="124" spans="1:11" s="8" customFormat="1" x14ac:dyDescent="0.25">
      <c r="A124" s="6"/>
      <c r="B124" s="6"/>
      <c r="C124" s="6"/>
      <c r="D124" s="6"/>
      <c r="E124" s="257"/>
      <c r="F124" s="257"/>
      <c r="G124" s="32"/>
      <c r="H124" s="105"/>
      <c r="J124" s="6"/>
      <c r="K124" s="6"/>
    </row>
    <row r="125" spans="1:11" s="8" customFormat="1" x14ac:dyDescent="0.25">
      <c r="A125" s="6"/>
      <c r="B125" s="6"/>
      <c r="C125" s="6"/>
      <c r="D125" s="6"/>
      <c r="E125" s="257"/>
      <c r="F125" s="257"/>
      <c r="G125" s="32"/>
      <c r="H125" s="105"/>
      <c r="J125" s="6"/>
      <c r="K125" s="6"/>
    </row>
    <row r="126" spans="1:11" s="8" customFormat="1" x14ac:dyDescent="0.25">
      <c r="A126" s="6"/>
      <c r="B126" s="6"/>
      <c r="C126" s="6"/>
      <c r="D126" s="6"/>
      <c r="E126" s="257"/>
      <c r="F126" s="257"/>
      <c r="G126" s="32"/>
      <c r="H126" s="105"/>
      <c r="J126" s="6"/>
      <c r="K126" s="6"/>
    </row>
    <row r="127" spans="1:11" s="8" customFormat="1" x14ac:dyDescent="0.25">
      <c r="A127" s="6"/>
      <c r="B127" s="6"/>
      <c r="C127" s="6"/>
      <c r="D127" s="6"/>
      <c r="E127" s="257"/>
      <c r="F127" s="257"/>
      <c r="G127" s="32"/>
      <c r="H127" s="105"/>
      <c r="J127" s="6"/>
      <c r="K127" s="6"/>
    </row>
    <row r="128" spans="1:11" s="8" customFormat="1" x14ac:dyDescent="0.25">
      <c r="A128" s="6"/>
      <c r="B128" s="6"/>
      <c r="C128" s="6"/>
      <c r="D128" s="6"/>
      <c r="E128" s="257"/>
      <c r="F128" s="257"/>
      <c r="G128" s="32"/>
      <c r="H128" s="105"/>
      <c r="J128" s="6"/>
      <c r="K128" s="6"/>
    </row>
    <row r="129" spans="1:11" s="8" customFormat="1" x14ac:dyDescent="0.25">
      <c r="A129" s="6"/>
      <c r="B129" s="6"/>
      <c r="C129" s="6"/>
      <c r="D129" s="6"/>
      <c r="E129" s="257"/>
      <c r="F129" s="257"/>
      <c r="G129" s="32"/>
      <c r="H129" s="105"/>
      <c r="J129" s="6"/>
      <c r="K129" s="6"/>
    </row>
    <row r="130" spans="1:11" s="8" customFormat="1" x14ac:dyDescent="0.25">
      <c r="A130" s="6"/>
      <c r="B130" s="6"/>
      <c r="C130" s="6"/>
      <c r="D130" s="6"/>
      <c r="E130" s="257"/>
      <c r="F130" s="257"/>
      <c r="G130" s="32"/>
      <c r="H130" s="105"/>
      <c r="J130" s="6"/>
      <c r="K130" s="6"/>
    </row>
    <row r="131" spans="1:11" s="8" customFormat="1" x14ac:dyDescent="0.25">
      <c r="A131" s="6"/>
      <c r="B131" s="6"/>
      <c r="C131" s="6"/>
      <c r="D131" s="6"/>
      <c r="E131" s="257"/>
      <c r="F131" s="257"/>
      <c r="G131" s="32"/>
      <c r="H131" s="105"/>
      <c r="J131" s="6"/>
      <c r="K131" s="6"/>
    </row>
    <row r="132" spans="1:11" s="8" customFormat="1" x14ac:dyDescent="0.25">
      <c r="A132" s="6"/>
      <c r="B132" s="6"/>
      <c r="C132" s="6"/>
      <c r="D132" s="6"/>
      <c r="E132" s="257"/>
      <c r="F132" s="257"/>
      <c r="G132" s="32"/>
      <c r="H132" s="105"/>
      <c r="J132" s="6"/>
      <c r="K132" s="6"/>
    </row>
    <row r="133" spans="1:11" s="8" customFormat="1" x14ac:dyDescent="0.25">
      <c r="A133" s="6"/>
      <c r="B133" s="6"/>
      <c r="C133" s="6"/>
      <c r="D133" s="6"/>
      <c r="E133" s="257"/>
      <c r="F133" s="257"/>
      <c r="G133" s="32"/>
      <c r="H133" s="105"/>
      <c r="J133" s="6"/>
      <c r="K133" s="6"/>
    </row>
    <row r="134" spans="1:11" s="8" customFormat="1" x14ac:dyDescent="0.25">
      <c r="A134" s="6"/>
      <c r="B134" s="6"/>
      <c r="C134" s="6"/>
      <c r="D134" s="6"/>
      <c r="E134" s="257"/>
      <c r="F134" s="257"/>
      <c r="G134" s="32"/>
      <c r="H134" s="105"/>
      <c r="J134" s="6"/>
      <c r="K134" s="6"/>
    </row>
    <row r="135" spans="1:11" s="8" customFormat="1" x14ac:dyDescent="0.25">
      <c r="A135" s="6"/>
      <c r="B135" s="6"/>
      <c r="C135" s="6"/>
      <c r="D135" s="6"/>
      <c r="E135" s="257"/>
      <c r="F135" s="257"/>
      <c r="G135" s="32"/>
      <c r="H135" s="105"/>
      <c r="J135" s="6"/>
      <c r="K135" s="6"/>
    </row>
    <row r="136" spans="1:11" s="8" customFormat="1" x14ac:dyDescent="0.25">
      <c r="A136" s="6"/>
      <c r="B136" s="6"/>
      <c r="C136" s="6"/>
      <c r="D136" s="6"/>
      <c r="E136" s="257"/>
      <c r="F136" s="257"/>
      <c r="G136" s="32"/>
      <c r="H136" s="105"/>
      <c r="J136" s="6"/>
      <c r="K136" s="6"/>
    </row>
    <row r="137" spans="1:11" s="8" customFormat="1" x14ac:dyDescent="0.25">
      <c r="A137" s="6"/>
      <c r="B137" s="6"/>
      <c r="C137" s="6"/>
      <c r="D137" s="6"/>
      <c r="E137" s="257"/>
      <c r="F137" s="257"/>
      <c r="G137" s="32"/>
      <c r="H137" s="105"/>
      <c r="J137" s="6"/>
      <c r="K137" s="6"/>
    </row>
    <row r="138" spans="1:11" s="8" customFormat="1" x14ac:dyDescent="0.25">
      <c r="A138" s="6"/>
      <c r="B138" s="6"/>
      <c r="C138" s="6"/>
      <c r="D138" s="6"/>
      <c r="E138" s="257"/>
      <c r="F138" s="257"/>
      <c r="G138" s="32"/>
      <c r="H138" s="105"/>
      <c r="J138" s="6"/>
      <c r="K138" s="6"/>
    </row>
    <row r="139" spans="1:11" s="8" customFormat="1" x14ac:dyDescent="0.25">
      <c r="A139" s="6"/>
      <c r="B139" s="6"/>
      <c r="C139" s="6"/>
      <c r="D139" s="6"/>
      <c r="E139" s="257"/>
      <c r="F139" s="257"/>
      <c r="G139" s="32"/>
      <c r="H139" s="105"/>
      <c r="J139" s="6"/>
      <c r="K139" s="6"/>
    </row>
    <row r="140" spans="1:11" s="8" customFormat="1" x14ac:dyDescent="0.25">
      <c r="A140" s="6"/>
      <c r="B140" s="6"/>
      <c r="C140" s="6"/>
      <c r="D140" s="6"/>
      <c r="E140" s="257"/>
      <c r="F140" s="257"/>
      <c r="G140" s="32"/>
      <c r="H140" s="105"/>
      <c r="J140" s="6"/>
      <c r="K140" s="6"/>
    </row>
    <row r="141" spans="1:11" s="8" customFormat="1" x14ac:dyDescent="0.25">
      <c r="A141" s="6"/>
      <c r="B141" s="6"/>
      <c r="C141" s="6"/>
      <c r="D141" s="6"/>
      <c r="E141" s="257"/>
      <c r="F141" s="257"/>
      <c r="G141" s="32"/>
      <c r="H141" s="105"/>
      <c r="J141" s="6"/>
      <c r="K141" s="6"/>
    </row>
    <row r="142" spans="1:11" s="8" customFormat="1" x14ac:dyDescent="0.25">
      <c r="A142" s="6"/>
      <c r="B142" s="6"/>
      <c r="C142" s="6"/>
      <c r="D142" s="6"/>
      <c r="E142" s="257"/>
      <c r="F142" s="257"/>
      <c r="G142" s="32"/>
      <c r="H142" s="105"/>
      <c r="J142" s="6"/>
      <c r="K142" s="6"/>
    </row>
    <row r="143" spans="1:11" s="8" customFormat="1" x14ac:dyDescent="0.25">
      <c r="A143" s="6"/>
      <c r="B143" s="6"/>
      <c r="C143" s="6"/>
      <c r="D143" s="6"/>
      <c r="E143" s="257"/>
      <c r="F143" s="257"/>
      <c r="G143" s="32"/>
      <c r="H143" s="105"/>
      <c r="J143" s="6"/>
      <c r="K143" s="6"/>
    </row>
    <row r="144" spans="1:11" s="8" customFormat="1" x14ac:dyDescent="0.25">
      <c r="A144" s="6"/>
      <c r="B144" s="6"/>
      <c r="C144" s="6"/>
      <c r="D144" s="6"/>
      <c r="E144" s="257"/>
      <c r="F144" s="257"/>
      <c r="G144" s="32"/>
      <c r="H144" s="105"/>
      <c r="J144" s="6"/>
      <c r="K144" s="6"/>
    </row>
    <row r="145" spans="1:11" s="8" customFormat="1" x14ac:dyDescent="0.25">
      <c r="A145" s="6"/>
      <c r="B145" s="6"/>
      <c r="C145" s="6"/>
      <c r="D145" s="6"/>
      <c r="E145" s="257"/>
      <c r="F145" s="257"/>
      <c r="G145" s="32"/>
      <c r="H145" s="105"/>
      <c r="J145" s="6"/>
      <c r="K145" s="6"/>
    </row>
    <row r="146" spans="1:11" s="8" customFormat="1" x14ac:dyDescent="0.25">
      <c r="A146" s="6"/>
      <c r="B146" s="6"/>
      <c r="C146" s="6"/>
      <c r="D146" s="6"/>
      <c r="E146" s="257"/>
      <c r="F146" s="257"/>
      <c r="G146" s="32"/>
      <c r="H146" s="105"/>
      <c r="J146" s="6"/>
      <c r="K146" s="6"/>
    </row>
    <row r="147" spans="1:11" s="8" customFormat="1" x14ac:dyDescent="0.25">
      <c r="A147" s="6"/>
      <c r="B147" s="6"/>
      <c r="C147" s="6"/>
      <c r="D147" s="6"/>
      <c r="E147" s="257"/>
      <c r="F147" s="257"/>
      <c r="G147" s="32"/>
      <c r="H147" s="105"/>
      <c r="J147" s="6"/>
      <c r="K147" s="6"/>
    </row>
    <row r="148" spans="1:11" s="8" customFormat="1" x14ac:dyDescent="0.25">
      <c r="A148" s="6"/>
      <c r="B148" s="6"/>
      <c r="C148" s="6"/>
      <c r="D148" s="6"/>
      <c r="E148" s="257"/>
      <c r="F148" s="257"/>
      <c r="G148" s="32"/>
      <c r="H148" s="105"/>
      <c r="J148" s="6"/>
      <c r="K148" s="6"/>
    </row>
    <row r="149" spans="1:11" s="8" customFormat="1" x14ac:dyDescent="0.25">
      <c r="A149" s="6"/>
      <c r="B149" s="6"/>
      <c r="C149" s="6"/>
      <c r="D149" s="6"/>
      <c r="E149" s="257"/>
      <c r="F149" s="257"/>
      <c r="G149" s="32"/>
      <c r="H149" s="105"/>
      <c r="J149" s="6"/>
      <c r="K149" s="6"/>
    </row>
    <row r="150" spans="1:11" s="8" customFormat="1" x14ac:dyDescent="0.25">
      <c r="A150" s="6"/>
      <c r="B150" s="6"/>
      <c r="C150" s="6"/>
      <c r="D150" s="6"/>
      <c r="E150" s="257"/>
      <c r="F150" s="257"/>
      <c r="G150" s="32"/>
      <c r="H150" s="105"/>
      <c r="J150" s="6"/>
      <c r="K150" s="6"/>
    </row>
    <row r="151" spans="1:11" s="8" customFormat="1" x14ac:dyDescent="0.25">
      <c r="A151" s="6"/>
      <c r="B151" s="6"/>
      <c r="C151" s="6"/>
      <c r="D151" s="6"/>
      <c r="E151" s="257"/>
      <c r="F151" s="257"/>
      <c r="G151" s="32"/>
      <c r="H151" s="105"/>
      <c r="J151" s="6"/>
      <c r="K151" s="6"/>
    </row>
    <row r="152" spans="1:11" s="8" customFormat="1" x14ac:dyDescent="0.25">
      <c r="A152" s="6"/>
      <c r="B152" s="6"/>
      <c r="C152" s="6"/>
      <c r="D152" s="6"/>
      <c r="E152" s="257"/>
      <c r="F152" s="257"/>
      <c r="G152" s="32"/>
      <c r="H152" s="105"/>
      <c r="J152" s="6"/>
      <c r="K152" s="6"/>
    </row>
    <row r="153" spans="1:11" s="8" customFormat="1" x14ac:dyDescent="0.25">
      <c r="A153" s="6"/>
      <c r="B153" s="6"/>
      <c r="C153" s="6"/>
      <c r="D153" s="6"/>
      <c r="E153" s="257"/>
      <c r="F153" s="257"/>
      <c r="G153" s="32"/>
      <c r="H153" s="105"/>
      <c r="J153" s="6"/>
      <c r="K153" s="6"/>
    </row>
    <row r="154" spans="1:11" s="8" customFormat="1" x14ac:dyDescent="0.25">
      <c r="A154" s="6"/>
      <c r="B154" s="6"/>
      <c r="C154" s="6"/>
      <c r="D154" s="6"/>
      <c r="E154" s="257"/>
      <c r="F154" s="257"/>
      <c r="G154" s="32"/>
      <c r="H154" s="105"/>
      <c r="J154" s="6"/>
      <c r="K154" s="6"/>
    </row>
    <row r="155" spans="1:11" s="8" customFormat="1" x14ac:dyDescent="0.25">
      <c r="A155" s="6"/>
      <c r="B155" s="6"/>
      <c r="C155" s="6"/>
      <c r="D155" s="6"/>
      <c r="E155" s="257"/>
      <c r="F155" s="257"/>
      <c r="G155" s="32"/>
      <c r="H155" s="105"/>
      <c r="J155" s="6"/>
      <c r="K155" s="6"/>
    </row>
    <row r="156" spans="1:11" s="8" customFormat="1" x14ac:dyDescent="0.25">
      <c r="A156" s="6"/>
      <c r="B156" s="6"/>
      <c r="C156" s="6"/>
      <c r="D156" s="6"/>
      <c r="E156" s="257"/>
      <c r="F156" s="257"/>
      <c r="G156" s="32"/>
      <c r="H156" s="105"/>
      <c r="J156" s="6"/>
      <c r="K156" s="6"/>
    </row>
    <row r="157" spans="1:11" s="8" customFormat="1" x14ac:dyDescent="0.25">
      <c r="A157" s="6"/>
      <c r="B157" s="6"/>
      <c r="C157" s="6"/>
      <c r="D157" s="6"/>
      <c r="E157" s="257"/>
      <c r="F157" s="257"/>
      <c r="G157" s="32"/>
      <c r="H157" s="105"/>
      <c r="J157" s="6"/>
      <c r="K157" s="6"/>
    </row>
    <row r="158" spans="1:11" s="8" customFormat="1" x14ac:dyDescent="0.25">
      <c r="A158" s="6"/>
      <c r="B158" s="6"/>
      <c r="C158" s="6"/>
      <c r="D158" s="6"/>
      <c r="E158" s="257"/>
      <c r="F158" s="257"/>
      <c r="G158" s="32"/>
      <c r="H158" s="105"/>
      <c r="J158" s="6"/>
      <c r="K158" s="6"/>
    </row>
    <row r="159" spans="1:11" s="8" customFormat="1" x14ac:dyDescent="0.25">
      <c r="A159" s="6"/>
      <c r="B159" s="6"/>
      <c r="C159" s="6"/>
      <c r="D159" s="6"/>
      <c r="E159" s="257"/>
      <c r="F159" s="257"/>
      <c r="G159" s="32"/>
      <c r="H159" s="105"/>
      <c r="J159" s="6"/>
      <c r="K159" s="6"/>
    </row>
    <row r="160" spans="1:11" s="8" customFormat="1" x14ac:dyDescent="0.25">
      <c r="A160" s="6"/>
      <c r="B160" s="6"/>
      <c r="C160" s="6"/>
      <c r="D160" s="6"/>
      <c r="E160" s="257"/>
      <c r="F160" s="257"/>
      <c r="G160" s="32"/>
      <c r="H160" s="105"/>
      <c r="J160" s="6"/>
      <c r="K160" s="6"/>
    </row>
    <row r="161" spans="1:11" s="8" customFormat="1" x14ac:dyDescent="0.25">
      <c r="A161" s="6"/>
      <c r="B161" s="6"/>
      <c r="C161" s="6"/>
      <c r="D161" s="6"/>
      <c r="E161" s="257"/>
      <c r="F161" s="257"/>
      <c r="G161" s="32"/>
      <c r="H161" s="105"/>
      <c r="J161" s="6"/>
      <c r="K161" s="6"/>
    </row>
    <row r="162" spans="1:11" s="8" customFormat="1" x14ac:dyDescent="0.25">
      <c r="A162" s="6"/>
      <c r="B162" s="6"/>
      <c r="C162" s="6"/>
      <c r="D162" s="6"/>
      <c r="E162" s="257"/>
      <c r="F162" s="257"/>
      <c r="G162" s="32"/>
      <c r="H162" s="105"/>
      <c r="J162" s="6"/>
      <c r="K162" s="6"/>
    </row>
    <row r="163" spans="1:11" s="8" customFormat="1" x14ac:dyDescent="0.25">
      <c r="A163" s="6"/>
      <c r="B163" s="6"/>
      <c r="C163" s="6"/>
      <c r="D163" s="6"/>
      <c r="E163" s="257"/>
      <c r="F163" s="257"/>
      <c r="G163" s="32"/>
      <c r="H163" s="105"/>
      <c r="J163" s="6"/>
      <c r="K163" s="6"/>
    </row>
    <row r="164" spans="1:11" s="8" customFormat="1" x14ac:dyDescent="0.25">
      <c r="A164" s="6"/>
      <c r="B164" s="6"/>
      <c r="C164" s="6"/>
      <c r="D164" s="6"/>
      <c r="E164" s="257"/>
      <c r="F164" s="257"/>
      <c r="G164" s="32"/>
      <c r="H164" s="105"/>
      <c r="J164" s="6"/>
      <c r="K164" s="6"/>
    </row>
    <row r="165" spans="1:11" s="8" customFormat="1" x14ac:dyDescent="0.25">
      <c r="A165" s="6"/>
      <c r="B165" s="6"/>
      <c r="C165" s="6"/>
      <c r="D165" s="6"/>
      <c r="E165" s="257"/>
      <c r="F165" s="257"/>
      <c r="G165" s="32"/>
      <c r="H165" s="105"/>
      <c r="J165" s="6"/>
      <c r="K165" s="6"/>
    </row>
    <row r="166" spans="1:11" s="8" customFormat="1" x14ac:dyDescent="0.25">
      <c r="A166" s="6"/>
      <c r="B166" s="6"/>
      <c r="C166" s="6"/>
      <c r="D166" s="6"/>
      <c r="E166" s="257"/>
      <c r="F166" s="257"/>
      <c r="G166" s="32"/>
      <c r="H166" s="105"/>
      <c r="J166" s="6"/>
      <c r="K166" s="6"/>
    </row>
    <row r="167" spans="1:11" s="8" customFormat="1" x14ac:dyDescent="0.25">
      <c r="A167" s="6"/>
      <c r="B167" s="6"/>
      <c r="C167" s="6"/>
      <c r="D167" s="6"/>
      <c r="E167" s="257"/>
      <c r="F167" s="257"/>
      <c r="G167" s="32"/>
      <c r="H167" s="105"/>
      <c r="J167" s="6"/>
      <c r="K167" s="6"/>
    </row>
    <row r="168" spans="1:11" s="8" customFormat="1" x14ac:dyDescent="0.25">
      <c r="A168" s="6"/>
      <c r="B168" s="6"/>
      <c r="C168" s="6"/>
      <c r="D168" s="6"/>
      <c r="E168" s="257"/>
      <c r="F168" s="257"/>
      <c r="G168" s="32"/>
      <c r="H168" s="105"/>
      <c r="J168" s="6"/>
      <c r="K168" s="6"/>
    </row>
    <row r="169" spans="1:11" s="8" customFormat="1" x14ac:dyDescent="0.25">
      <c r="A169" s="6"/>
      <c r="B169" s="6"/>
      <c r="C169" s="6"/>
      <c r="D169" s="6"/>
      <c r="E169" s="257"/>
      <c r="F169" s="257"/>
      <c r="G169" s="32"/>
      <c r="H169" s="105"/>
      <c r="J169" s="6"/>
      <c r="K169" s="6"/>
    </row>
    <row r="170" spans="1:11" s="8" customFormat="1" x14ac:dyDescent="0.25">
      <c r="A170" s="6"/>
      <c r="B170" s="6"/>
      <c r="C170" s="6"/>
      <c r="D170" s="6"/>
      <c r="E170" s="257"/>
      <c r="F170" s="257"/>
      <c r="G170" s="32"/>
      <c r="H170" s="105"/>
      <c r="J170" s="6"/>
      <c r="K170" s="6"/>
    </row>
    <row r="171" spans="1:11" s="8" customFormat="1" x14ac:dyDescent="0.25">
      <c r="A171" s="6"/>
      <c r="B171" s="6"/>
      <c r="C171" s="6"/>
      <c r="D171" s="6"/>
      <c r="E171" s="257"/>
      <c r="F171" s="257"/>
      <c r="G171" s="32"/>
      <c r="H171" s="105"/>
      <c r="J171" s="6"/>
      <c r="K171" s="6"/>
    </row>
    <row r="172" spans="1:11" s="8" customFormat="1" x14ac:dyDescent="0.25">
      <c r="A172" s="6"/>
      <c r="B172" s="6"/>
      <c r="C172" s="6"/>
      <c r="D172" s="6"/>
      <c r="E172" s="257"/>
      <c r="F172" s="257"/>
      <c r="G172" s="32"/>
      <c r="H172" s="105"/>
      <c r="J172" s="6"/>
      <c r="K172" s="6"/>
    </row>
    <row r="173" spans="1:11" s="8" customFormat="1" x14ac:dyDescent="0.25">
      <c r="A173" s="6"/>
      <c r="B173" s="6"/>
      <c r="C173" s="6"/>
      <c r="D173" s="6"/>
      <c r="E173" s="257"/>
      <c r="F173" s="257"/>
      <c r="G173" s="32"/>
      <c r="H173" s="105"/>
      <c r="J173" s="6"/>
      <c r="K173" s="6"/>
    </row>
    <row r="174" spans="1:11" s="8" customFormat="1" x14ac:dyDescent="0.25">
      <c r="A174" s="6"/>
      <c r="B174" s="6"/>
      <c r="C174" s="6"/>
      <c r="D174" s="6"/>
      <c r="E174" s="257"/>
      <c r="F174" s="257"/>
      <c r="G174" s="32"/>
      <c r="H174" s="105"/>
      <c r="J174" s="6"/>
      <c r="K174" s="6"/>
    </row>
    <row r="175" spans="1:11" s="8" customFormat="1" x14ac:dyDescent="0.25">
      <c r="A175" s="6"/>
      <c r="B175" s="6"/>
      <c r="C175" s="6"/>
      <c r="D175" s="6"/>
      <c r="E175" s="257"/>
      <c r="F175" s="257"/>
      <c r="G175" s="32"/>
      <c r="H175" s="32"/>
      <c r="J175" s="6"/>
      <c r="K175" s="6"/>
    </row>
    <row r="176" spans="1:11" s="8" customFormat="1" x14ac:dyDescent="0.25">
      <c r="A176" s="6"/>
      <c r="B176" s="6"/>
      <c r="C176" s="6"/>
      <c r="D176" s="6"/>
      <c r="E176" s="257"/>
      <c r="F176" s="257"/>
      <c r="G176" s="32"/>
      <c r="H176" s="32"/>
      <c r="J176" s="6"/>
      <c r="K176" s="6"/>
    </row>
    <row r="177" spans="1:11" s="8" customFormat="1" x14ac:dyDescent="0.25">
      <c r="A177" s="6"/>
      <c r="B177" s="6"/>
      <c r="C177" s="6"/>
      <c r="D177" s="6"/>
      <c r="E177" s="257"/>
      <c r="F177" s="257"/>
      <c r="G177" s="32"/>
      <c r="H177" s="32"/>
      <c r="J177" s="6"/>
      <c r="K177" s="6"/>
    </row>
    <row r="178" spans="1:11" s="8" customFormat="1" x14ac:dyDescent="0.25">
      <c r="A178" s="6"/>
      <c r="B178" s="6"/>
      <c r="C178" s="6"/>
      <c r="D178" s="6"/>
      <c r="E178" s="257"/>
      <c r="F178" s="257"/>
      <c r="G178" s="32"/>
      <c r="H178" s="32"/>
      <c r="J178" s="6"/>
      <c r="K178" s="6"/>
    </row>
    <row r="179" spans="1:11" s="8" customFormat="1" x14ac:dyDescent="0.25">
      <c r="A179" s="6"/>
      <c r="B179" s="6"/>
      <c r="C179" s="6"/>
      <c r="D179" s="6"/>
      <c r="E179" s="257"/>
      <c r="F179" s="257"/>
      <c r="G179" s="32"/>
      <c r="H179" s="32"/>
      <c r="J179" s="6"/>
      <c r="K179" s="6"/>
    </row>
    <row r="180" spans="1:11" s="8" customFormat="1" x14ac:dyDescent="0.25">
      <c r="A180" s="6"/>
      <c r="B180" s="6"/>
      <c r="C180" s="6"/>
      <c r="D180" s="6"/>
      <c r="E180" s="257"/>
      <c r="F180" s="257"/>
      <c r="G180" s="32"/>
      <c r="H180" s="32"/>
      <c r="J180" s="6"/>
      <c r="K180" s="6"/>
    </row>
    <row r="181" spans="1:11" s="8" customFormat="1" x14ac:dyDescent="0.25">
      <c r="A181" s="6"/>
      <c r="B181" s="6"/>
      <c r="C181" s="6"/>
      <c r="D181" s="6"/>
      <c r="E181" s="257"/>
      <c r="F181" s="257"/>
      <c r="G181" s="32"/>
      <c r="H181" s="32"/>
      <c r="J181" s="6"/>
      <c r="K181" s="6"/>
    </row>
    <row r="182" spans="1:11" s="8" customFormat="1" x14ac:dyDescent="0.25">
      <c r="A182" s="6"/>
      <c r="B182" s="6"/>
      <c r="C182" s="6"/>
      <c r="D182" s="6"/>
      <c r="E182" s="257"/>
      <c r="F182" s="257"/>
      <c r="G182" s="32"/>
      <c r="H182" s="32"/>
      <c r="J182" s="6"/>
      <c r="K182" s="6"/>
    </row>
    <row r="183" spans="1:11" s="8" customFormat="1" x14ac:dyDescent="0.25">
      <c r="A183" s="6"/>
      <c r="B183" s="6"/>
      <c r="C183" s="6"/>
      <c r="D183" s="6"/>
      <c r="E183" s="257"/>
      <c r="F183" s="257"/>
      <c r="G183" s="32"/>
      <c r="H183" s="32"/>
      <c r="J183" s="6"/>
      <c r="K183" s="6"/>
    </row>
    <row r="184" spans="1:11" s="8" customFormat="1" x14ac:dyDescent="0.25">
      <c r="A184" s="6"/>
      <c r="B184" s="6"/>
      <c r="C184" s="6"/>
      <c r="D184" s="6"/>
      <c r="E184" s="257"/>
      <c r="F184" s="257"/>
      <c r="G184" s="32"/>
      <c r="H184" s="32"/>
      <c r="J184" s="6"/>
      <c r="K184" s="6"/>
    </row>
    <row r="185" spans="1:11" s="8" customFormat="1" x14ac:dyDescent="0.25">
      <c r="A185" s="6"/>
      <c r="B185" s="6"/>
      <c r="C185" s="6"/>
      <c r="D185" s="6"/>
      <c r="E185" s="257"/>
      <c r="F185" s="257"/>
      <c r="G185" s="32"/>
      <c r="H185" s="32"/>
      <c r="J185" s="6"/>
      <c r="K185" s="6"/>
    </row>
    <row r="186" spans="1:11" s="8" customFormat="1" x14ac:dyDescent="0.25">
      <c r="A186" s="6"/>
      <c r="B186" s="6"/>
      <c r="C186" s="6"/>
      <c r="D186" s="6"/>
      <c r="E186" s="257"/>
      <c r="F186" s="257"/>
      <c r="G186" s="32"/>
      <c r="H186" s="32"/>
      <c r="J186" s="6"/>
      <c r="K186" s="6"/>
    </row>
    <row r="187" spans="1:11" s="8" customFormat="1" x14ac:dyDescent="0.25">
      <c r="A187" s="6"/>
      <c r="B187" s="6"/>
      <c r="C187" s="6"/>
      <c r="D187" s="6"/>
      <c r="E187" s="257"/>
      <c r="F187" s="257"/>
      <c r="G187" s="32"/>
      <c r="H187" s="32"/>
      <c r="J187" s="6"/>
      <c r="K187" s="6"/>
    </row>
    <row r="188" spans="1:11" s="8" customFormat="1" x14ac:dyDescent="0.25">
      <c r="A188" s="6"/>
      <c r="B188" s="6"/>
      <c r="C188" s="6"/>
      <c r="D188" s="6"/>
      <c r="E188" s="257"/>
      <c r="F188" s="257"/>
      <c r="G188" s="32"/>
      <c r="H188" s="32"/>
      <c r="J188" s="6"/>
      <c r="K188" s="6"/>
    </row>
    <row r="189" spans="1:11" s="8" customFormat="1" x14ac:dyDescent="0.25">
      <c r="A189" s="6"/>
      <c r="B189" s="6"/>
      <c r="C189" s="6"/>
      <c r="D189" s="6"/>
      <c r="E189" s="257"/>
      <c r="F189" s="257"/>
      <c r="G189" s="32"/>
      <c r="H189" s="32"/>
      <c r="J189" s="6"/>
      <c r="K189" s="6"/>
    </row>
    <row r="190" spans="1:11" s="8" customFormat="1" x14ac:dyDescent="0.25">
      <c r="A190" s="6"/>
      <c r="B190" s="6"/>
      <c r="C190" s="6"/>
      <c r="D190" s="6"/>
      <c r="E190" s="257"/>
      <c r="F190" s="257"/>
      <c r="G190" s="32"/>
      <c r="H190" s="32"/>
      <c r="J190" s="6"/>
      <c r="K190" s="6"/>
    </row>
    <row r="191" spans="1:11" s="8" customFormat="1" x14ac:dyDescent="0.25">
      <c r="A191" s="6"/>
      <c r="B191" s="6"/>
      <c r="C191" s="6"/>
      <c r="D191" s="6"/>
      <c r="E191" s="257"/>
      <c r="F191" s="257"/>
      <c r="G191" s="32"/>
      <c r="H191" s="32"/>
      <c r="J191" s="6"/>
      <c r="K191" s="6"/>
    </row>
    <row r="192" spans="1:11" s="8" customFormat="1" x14ac:dyDescent="0.25">
      <c r="A192" s="6"/>
      <c r="B192" s="6"/>
      <c r="C192" s="6"/>
      <c r="D192" s="6"/>
      <c r="E192" s="257"/>
      <c r="F192" s="257"/>
      <c r="G192" s="32"/>
      <c r="H192" s="32"/>
      <c r="J192" s="6"/>
      <c r="K192" s="6"/>
    </row>
    <row r="193" spans="1:11" s="8" customFormat="1" x14ac:dyDescent="0.25">
      <c r="A193" s="6"/>
      <c r="B193" s="6"/>
      <c r="C193" s="6"/>
      <c r="D193" s="6"/>
      <c r="E193" s="257"/>
      <c r="F193" s="257"/>
      <c r="G193" s="32"/>
      <c r="H193" s="32"/>
      <c r="J193" s="6"/>
      <c r="K193" s="6"/>
    </row>
    <row r="194" spans="1:11" s="8" customFormat="1" x14ac:dyDescent="0.25">
      <c r="A194" s="6"/>
      <c r="B194" s="6"/>
      <c r="C194" s="6"/>
      <c r="D194" s="6"/>
      <c r="E194" s="257"/>
      <c r="F194" s="257"/>
      <c r="G194" s="32"/>
      <c r="H194" s="32"/>
      <c r="J194" s="6"/>
      <c r="K194" s="6"/>
    </row>
    <row r="195" spans="1:11" s="8" customFormat="1" x14ac:dyDescent="0.25">
      <c r="A195" s="6"/>
      <c r="B195" s="6"/>
      <c r="C195" s="6"/>
      <c r="D195" s="6"/>
      <c r="E195" s="257"/>
      <c r="F195" s="257"/>
      <c r="G195" s="32"/>
      <c r="H195" s="32"/>
      <c r="J195" s="6"/>
      <c r="K195" s="6"/>
    </row>
    <row r="196" spans="1:11" s="8" customFormat="1" x14ac:dyDescent="0.25">
      <c r="A196" s="6"/>
      <c r="B196" s="6"/>
      <c r="C196" s="6"/>
      <c r="D196" s="6"/>
      <c r="E196" s="257"/>
      <c r="F196" s="257"/>
      <c r="G196" s="32"/>
      <c r="H196" s="32"/>
      <c r="J196" s="6"/>
      <c r="K196" s="6"/>
    </row>
    <row r="197" spans="1:11" s="8" customFormat="1" x14ac:dyDescent="0.25">
      <c r="A197" s="6"/>
      <c r="B197" s="6"/>
      <c r="C197" s="6"/>
      <c r="D197" s="6"/>
      <c r="E197" s="257"/>
      <c r="F197" s="257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257"/>
      <c r="F198" s="257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257"/>
      <c r="F199" s="257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257"/>
      <c r="F200" s="257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257"/>
      <c r="F201" s="257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257"/>
      <c r="F202" s="257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257"/>
      <c r="F203" s="257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257"/>
      <c r="F204" s="257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57"/>
      <c r="F205" s="257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57"/>
      <c r="F206" s="257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57"/>
      <c r="F207" s="257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57"/>
      <c r="F208" s="257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57"/>
      <c r="F209" s="257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57"/>
      <c r="F210" s="257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57"/>
      <c r="F211" s="257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6"/>
      <c r="F277" s="6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6"/>
      <c r="F278" s="6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6"/>
      <c r="F279" s="6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6"/>
      <c r="F280" s="6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6"/>
      <c r="F281" s="6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6"/>
      <c r="F282" s="6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275"/>
      <c r="H327" s="275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275"/>
      <c r="H328" s="275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275"/>
      <c r="H329" s="275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275"/>
      <c r="H330" s="275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275"/>
      <c r="H331" s="275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275"/>
      <c r="H332" s="275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275"/>
      <c r="H333" s="275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275"/>
      <c r="H334" s="275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275"/>
      <c r="H335" s="275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275"/>
      <c r="H336" s="275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275"/>
      <c r="H337" s="275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275"/>
      <c r="H338" s="275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275"/>
      <c r="H339" s="275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275"/>
      <c r="H340" s="275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275"/>
      <c r="H341" s="275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275"/>
      <c r="H342" s="275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75"/>
      <c r="H343" s="275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75"/>
      <c r="H344" s="275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75"/>
      <c r="H345" s="275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75"/>
      <c r="H346" s="275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75"/>
      <c r="H347" s="275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75"/>
      <c r="H348" s="275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75"/>
      <c r="H349" s="275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75"/>
      <c r="H350" s="275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75"/>
      <c r="H351" s="275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75"/>
      <c r="H352" s="275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75"/>
      <c r="H353" s="275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75"/>
      <c r="H354" s="275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75"/>
      <c r="H355" s="275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75"/>
      <c r="H356" s="275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75"/>
      <c r="H357" s="275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75"/>
      <c r="H358" s="275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75"/>
      <c r="H359" s="275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75"/>
      <c r="H360" s="275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75"/>
      <c r="H361" s="275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75"/>
      <c r="H362" s="275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75"/>
      <c r="H363" s="275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</row>
  </sheetData>
  <mergeCells count="360">
    <mergeCell ref="E12:F12"/>
    <mergeCell ref="G12:H12"/>
    <mergeCell ref="G327:H327"/>
    <mergeCell ref="G328:H328"/>
    <mergeCell ref="G329:H329"/>
    <mergeCell ref="G330:H330"/>
    <mergeCell ref="G331:H331"/>
    <mergeCell ref="G332:H332"/>
    <mergeCell ref="E271:F271"/>
    <mergeCell ref="E272:F272"/>
    <mergeCell ref="E273:F273"/>
    <mergeCell ref="E274:F274"/>
    <mergeCell ref="E275:F275"/>
    <mergeCell ref="E276:F276"/>
    <mergeCell ref="G342:H342"/>
    <mergeCell ref="G343:H343"/>
    <mergeCell ref="G344:H344"/>
    <mergeCell ref="G333:H333"/>
    <mergeCell ref="G334:H334"/>
    <mergeCell ref="G335:H335"/>
    <mergeCell ref="G336:H336"/>
    <mergeCell ref="G337:H337"/>
    <mergeCell ref="G338:H338"/>
    <mergeCell ref="G339:H339"/>
    <mergeCell ref="G340:H340"/>
    <mergeCell ref="G341:H34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51:H351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75:H375"/>
    <mergeCell ref="G376:H376"/>
    <mergeCell ref="G377:H377"/>
    <mergeCell ref="G369:H369"/>
    <mergeCell ref="G370:H370"/>
    <mergeCell ref="G371:H371"/>
    <mergeCell ref="G372:H372"/>
    <mergeCell ref="G373:H373"/>
    <mergeCell ref="G374:H374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65:F265"/>
    <mergeCell ref="E266:F266"/>
    <mergeCell ref="E267:F267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6:D46"/>
    <mergeCell ref="E46:F46"/>
    <mergeCell ref="B47:D47"/>
    <mergeCell ref="E47:F47"/>
    <mergeCell ref="B48:D48"/>
    <mergeCell ref="E48:F48"/>
    <mergeCell ref="B43:D43"/>
    <mergeCell ref="E43:F43"/>
    <mergeCell ref="B44:D44"/>
    <mergeCell ref="E44:F44"/>
    <mergeCell ref="B45:D45"/>
    <mergeCell ref="E45:F45"/>
    <mergeCell ref="B40:D40"/>
    <mergeCell ref="E40:F40"/>
    <mergeCell ref="B41:D41"/>
    <mergeCell ref="E41:F41"/>
    <mergeCell ref="B42:D42"/>
    <mergeCell ref="E42:F42"/>
    <mergeCell ref="B37:D37"/>
    <mergeCell ref="E37:F37"/>
    <mergeCell ref="B38:D38"/>
    <mergeCell ref="E38:F38"/>
    <mergeCell ref="B39:D39"/>
    <mergeCell ref="E39:F39"/>
    <mergeCell ref="B34:D34"/>
    <mergeCell ref="E34:F34"/>
    <mergeCell ref="B35:D35"/>
    <mergeCell ref="E35:F35"/>
    <mergeCell ref="B36:D36"/>
    <mergeCell ref="E36:F36"/>
    <mergeCell ref="B32:D32"/>
    <mergeCell ref="E32:F32"/>
    <mergeCell ref="B33:D33"/>
    <mergeCell ref="E33:F33"/>
    <mergeCell ref="B28:D28"/>
    <mergeCell ref="E28:F28"/>
    <mergeCell ref="B29:D29"/>
    <mergeCell ref="E29:F29"/>
    <mergeCell ref="B30:D30"/>
    <mergeCell ref="E30:F30"/>
    <mergeCell ref="B31:D31"/>
    <mergeCell ref="E31:F31"/>
    <mergeCell ref="B26:G26"/>
    <mergeCell ref="B27:D27"/>
    <mergeCell ref="E27:F27"/>
    <mergeCell ref="G27:H27"/>
    <mergeCell ref="B25:G25"/>
    <mergeCell ref="B2:I2"/>
    <mergeCell ref="B3:D3"/>
    <mergeCell ref="B4:D4"/>
    <mergeCell ref="F4:G4"/>
    <mergeCell ref="B5:D5"/>
    <mergeCell ref="E5:F5"/>
    <mergeCell ref="G5:H5"/>
    <mergeCell ref="E11:F11"/>
    <mergeCell ref="G11:H11"/>
    <mergeCell ref="E7:F7"/>
    <mergeCell ref="G7:H7"/>
    <mergeCell ref="E8:F8"/>
    <mergeCell ref="G8:H8"/>
    <mergeCell ref="E9:F9"/>
    <mergeCell ref="G9:H9"/>
    <mergeCell ref="E10:F10"/>
    <mergeCell ref="G10:H10"/>
    <mergeCell ref="E13:F13"/>
    <mergeCell ref="G13:H13"/>
    <mergeCell ref="E15:F15"/>
    <mergeCell ref="B24:D24"/>
    <mergeCell ref="B14:D14"/>
    <mergeCell ref="E14:F14"/>
    <mergeCell ref="G14:H14"/>
    <mergeCell ref="G15:H15"/>
    <mergeCell ref="B17:G17"/>
    <mergeCell ref="B19:I19"/>
    <mergeCell ref="C23:D23"/>
    <mergeCell ref="E24:F24"/>
    <mergeCell ref="G24:H24"/>
    <mergeCell ref="E16:F16"/>
    <mergeCell ref="G16:H16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N407"/>
  <sheetViews>
    <sheetView showGridLines="0" topLeftCell="A31" zoomScaleNormal="100" zoomScaleSheetLayoutView="100" workbookViewId="0">
      <selection activeCell="B40" sqref="B40:F42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60" t="s">
        <v>299</v>
      </c>
      <c r="C2" s="260"/>
      <c r="D2" s="260"/>
      <c r="E2" s="260"/>
      <c r="F2" s="260"/>
      <c r="G2" s="260"/>
      <c r="H2" s="260"/>
      <c r="I2" s="260"/>
      <c r="J2" s="9"/>
    </row>
    <row r="3" spans="2:14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  <c r="J3" s="9"/>
    </row>
    <row r="4" spans="2:14" ht="12.75" customHeight="1" x14ac:dyDescent="0.25">
      <c r="B4" s="281" t="s">
        <v>49</v>
      </c>
      <c r="C4" s="281"/>
      <c r="D4" s="281"/>
      <c r="E4" s="35">
        <v>0.79166666666666663</v>
      </c>
      <c r="F4" s="282" t="s">
        <v>73</v>
      </c>
      <c r="G4" s="283"/>
      <c r="H4" s="36">
        <v>0.11458333333333333</v>
      </c>
      <c r="I4" s="37">
        <f ca="1">NOW()</f>
        <v>42550.551674652779</v>
      </c>
    </row>
    <row r="5" spans="2:14" ht="15.75" x14ac:dyDescent="0.25">
      <c r="B5" s="265" t="s">
        <v>82</v>
      </c>
      <c r="C5" s="265"/>
      <c r="D5" s="265"/>
      <c r="E5" s="266" t="s">
        <v>52</v>
      </c>
      <c r="F5" s="266"/>
      <c r="G5" s="266" t="s">
        <v>50</v>
      </c>
      <c r="H5" s="266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58">
        <v>3990000</v>
      </c>
      <c r="F7" s="258"/>
      <c r="G7" s="259">
        <v>1</v>
      </c>
      <c r="H7" s="259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365</v>
      </c>
      <c r="C8" s="54"/>
      <c r="D8" s="54"/>
      <c r="E8" s="259" t="s">
        <v>51</v>
      </c>
      <c r="F8" s="259"/>
      <c r="G8" s="259" t="s">
        <v>51</v>
      </c>
      <c r="H8" s="259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58">
        <v>5800</v>
      </c>
      <c r="F9" s="258"/>
      <c r="G9" s="259">
        <f>I5</f>
        <v>100</v>
      </c>
      <c r="H9" s="259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58">
        <v>3400</v>
      </c>
      <c r="F10" s="258"/>
      <c r="G10" s="259">
        <f>+I5</f>
        <v>100</v>
      </c>
      <c r="H10" s="259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58">
        <v>7800</v>
      </c>
      <c r="F11" s="258"/>
      <c r="G11" s="259">
        <f>+I5</f>
        <v>100</v>
      </c>
      <c r="H11" s="259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58">
        <v>43900</v>
      </c>
      <c r="F12" s="258"/>
      <c r="G12" s="259">
        <f>I5-G13</f>
        <v>100</v>
      </c>
      <c r="H12" s="259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58">
        <v>22000</v>
      </c>
      <c r="F13" s="258"/>
      <c r="G13" s="259"/>
      <c r="H13" s="259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58">
        <v>5800</v>
      </c>
      <c r="F14" s="258"/>
      <c r="G14" s="259">
        <f>I5</f>
        <v>100</v>
      </c>
      <c r="H14" s="259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58"/>
      <c r="F15" s="258"/>
      <c r="G15" s="259"/>
      <c r="H15" s="259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268" t="s">
        <v>1</v>
      </c>
      <c r="C16" s="268"/>
      <c r="D16" s="268"/>
      <c r="E16" s="258"/>
      <c r="F16" s="258"/>
      <c r="G16" s="259"/>
      <c r="H16" s="259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297</v>
      </c>
      <c r="C18" s="41"/>
      <c r="D18" s="41"/>
      <c r="E18" s="267">
        <v>5800</v>
      </c>
      <c r="F18" s="267"/>
      <c r="G18" s="253">
        <f>I5</f>
        <v>100</v>
      </c>
      <c r="H18" s="253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284" t="s">
        <v>313</v>
      </c>
      <c r="C19" s="284"/>
      <c r="D19" s="284"/>
      <c r="E19" s="267">
        <v>9800</v>
      </c>
      <c r="F19" s="267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271" t="s">
        <v>76</v>
      </c>
      <c r="C20" s="271"/>
      <c r="D20" s="271"/>
      <c r="E20" s="258">
        <v>11500</v>
      </c>
      <c r="F20" s="258"/>
      <c r="G20" s="259">
        <f>+I5</f>
        <v>100</v>
      </c>
      <c r="H20" s="259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59" t="s">
        <v>51</v>
      </c>
      <c r="F21" s="259"/>
      <c r="G21" s="259" t="s">
        <v>51</v>
      </c>
      <c r="H21" s="259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58">
        <v>100000</v>
      </c>
      <c r="F22" s="258"/>
      <c r="G22" s="259">
        <f>IF(I5&lt;80,8,ROUND((I5*10%),0))+2</f>
        <v>12</v>
      </c>
      <c r="H22" s="259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270" t="s">
        <v>116</v>
      </c>
      <c r="C23" s="270"/>
      <c r="D23" s="270"/>
      <c r="E23" s="270"/>
      <c r="F23" s="270"/>
      <c r="G23" s="270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251" t="s">
        <v>3</v>
      </c>
      <c r="C25" s="251"/>
      <c r="D25" s="251"/>
      <c r="E25" s="251"/>
      <c r="F25" s="251"/>
      <c r="G25" s="251"/>
      <c r="H25" s="251"/>
      <c r="I25" s="251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249" t="s">
        <v>117</v>
      </c>
      <c r="D29" s="249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294</v>
      </c>
      <c r="C30" s="54"/>
      <c r="D30" s="54"/>
      <c r="E30" s="258">
        <v>1590000</v>
      </c>
      <c r="F30" s="258"/>
      <c r="G30" s="259">
        <v>1</v>
      </c>
      <c r="H30" s="259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58">
        <v>1680000</v>
      </c>
      <c r="F31" s="258"/>
      <c r="G31" s="259">
        <v>1</v>
      </c>
      <c r="H31" s="259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74" t="s">
        <v>284</v>
      </c>
      <c r="C32" s="274"/>
      <c r="D32" s="274"/>
      <c r="E32" s="258">
        <v>4500000</v>
      </c>
      <c r="F32" s="258">
        <v>3800000</v>
      </c>
      <c r="G32" s="253"/>
      <c r="H32" s="253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58">
        <v>65000</v>
      </c>
      <c r="F33" s="258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272" t="s">
        <v>179</v>
      </c>
      <c r="C34" s="272"/>
      <c r="D34" s="272"/>
      <c r="E34" s="258">
        <v>700000</v>
      </c>
      <c r="F34" s="258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272" t="s">
        <v>180</v>
      </c>
      <c r="C35" s="272"/>
      <c r="D35" s="272"/>
      <c r="E35" s="258">
        <v>450000</v>
      </c>
      <c r="F35" s="258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267">
        <v>650000</v>
      </c>
      <c r="F36" s="267"/>
      <c r="G36" s="259">
        <v>1</v>
      </c>
      <c r="H36" s="259"/>
      <c r="I36" s="179" t="s">
        <v>301</v>
      </c>
    </row>
    <row r="37" spans="1:14" ht="15.75" customHeight="1" x14ac:dyDescent="0.25">
      <c r="A37" s="21"/>
      <c r="B37" s="59" t="s">
        <v>129</v>
      </c>
      <c r="C37" s="59"/>
      <c r="E37" s="267">
        <v>480000</v>
      </c>
      <c r="F37" s="267"/>
      <c r="G37" s="259"/>
      <c r="H37" s="259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58">
        <v>200000</v>
      </c>
      <c r="F38" s="258">
        <v>160000</v>
      </c>
      <c r="G38" s="175">
        <v>3</v>
      </c>
      <c r="H38" s="175">
        <v>3</v>
      </c>
      <c r="I38" s="53">
        <f>E38*G38</f>
        <v>600000</v>
      </c>
      <c r="K38" s="178">
        <v>2.5</v>
      </c>
    </row>
    <row r="39" spans="1:14" ht="15.75" customHeight="1" x14ac:dyDescent="0.25">
      <c r="A39" s="21"/>
      <c r="B39" s="59" t="s">
        <v>188</v>
      </c>
      <c r="C39" s="59"/>
      <c r="E39" s="267">
        <v>500000</v>
      </c>
      <c r="F39" s="267"/>
      <c r="G39" s="259"/>
      <c r="H39" s="259"/>
      <c r="I39" s="53"/>
    </row>
    <row r="40" spans="1:14" ht="15.75" customHeight="1" x14ac:dyDescent="0.25">
      <c r="A40" s="21"/>
      <c r="B40" s="59" t="s">
        <v>86</v>
      </c>
      <c r="C40" s="59"/>
      <c r="E40" s="258">
        <v>850000</v>
      </c>
      <c r="F40" s="258">
        <v>65000</v>
      </c>
      <c r="G40" s="32"/>
      <c r="H40" s="122"/>
      <c r="I40" s="22"/>
    </row>
    <row r="41" spans="1:14" ht="17.25" customHeight="1" x14ac:dyDescent="0.25">
      <c r="A41" s="21"/>
      <c r="B41" s="274" t="s">
        <v>124</v>
      </c>
      <c r="C41" s="274"/>
      <c r="D41" s="274"/>
      <c r="E41" s="258">
        <v>1850000</v>
      </c>
      <c r="F41" s="258">
        <v>160000</v>
      </c>
      <c r="G41" s="259"/>
      <c r="H41" s="259"/>
      <c r="I41" s="53"/>
    </row>
    <row r="42" spans="1:14" ht="29.25" customHeight="1" x14ac:dyDescent="0.25">
      <c r="A42" s="21"/>
      <c r="B42" s="274" t="s">
        <v>125</v>
      </c>
      <c r="C42" s="274"/>
      <c r="D42" s="274"/>
      <c r="E42" s="258">
        <v>1600000</v>
      </c>
      <c r="F42" s="258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267">
        <v>7500</v>
      </c>
      <c r="F43" s="267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267">
        <v>9000</v>
      </c>
      <c r="F44" s="267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267">
        <v>65000</v>
      </c>
      <c r="F45" s="267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267">
        <v>220000</v>
      </c>
      <c r="F46" s="267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267">
        <v>140000</v>
      </c>
      <c r="F47" s="267"/>
      <c r="G47" s="130"/>
      <c r="H47" s="130"/>
      <c r="I47" s="53"/>
    </row>
    <row r="48" spans="1:14" ht="42.75" customHeight="1" x14ac:dyDescent="0.25">
      <c r="A48" s="21"/>
      <c r="B48" s="285" t="s">
        <v>289</v>
      </c>
      <c r="C48" s="285"/>
      <c r="D48" s="285"/>
      <c r="E48" s="267">
        <v>2700000</v>
      </c>
      <c r="F48" s="267"/>
      <c r="G48" s="145"/>
      <c r="H48" s="145"/>
      <c r="I48" s="53"/>
    </row>
    <row r="49" spans="1:9" ht="42.75" customHeight="1" x14ac:dyDescent="0.25">
      <c r="A49" s="21"/>
      <c r="B49" s="285" t="s">
        <v>290</v>
      </c>
      <c r="C49" s="285"/>
      <c r="D49" s="285"/>
      <c r="E49" s="267">
        <v>2200000</v>
      </c>
      <c r="F49" s="267"/>
      <c r="G49" s="145"/>
      <c r="H49" s="145"/>
      <c r="I49" s="53"/>
    </row>
    <row r="50" spans="1:9" ht="42.75" customHeight="1" x14ac:dyDescent="0.25">
      <c r="A50" s="21"/>
      <c r="B50" s="285" t="s">
        <v>291</v>
      </c>
      <c r="C50" s="285"/>
      <c r="D50" s="285"/>
      <c r="E50" s="267">
        <v>1600000</v>
      </c>
      <c r="F50" s="267"/>
      <c r="G50" s="145"/>
      <c r="H50" s="145"/>
      <c r="I50" s="53"/>
    </row>
    <row r="51" spans="1:9" ht="15.75" thickBot="1" x14ac:dyDescent="0.3">
      <c r="A51" s="21"/>
      <c r="B51" s="270" t="s">
        <v>72</v>
      </c>
      <c r="C51" s="270"/>
      <c r="D51" s="270"/>
      <c r="E51" s="270"/>
      <c r="F51" s="270"/>
      <c r="G51" s="270"/>
      <c r="H51" s="61"/>
      <c r="I51" s="62">
        <f>+SUM(I30:I41)</f>
        <v>5020000</v>
      </c>
    </row>
    <row r="52" spans="1:9" ht="16.5" thickTop="1" thickBot="1" x14ac:dyDescent="0.3">
      <c r="A52" s="21"/>
      <c r="B52" s="270" t="s">
        <v>126</v>
      </c>
      <c r="C52" s="270"/>
      <c r="D52" s="270"/>
      <c r="E52" s="270"/>
      <c r="F52" s="270"/>
      <c r="G52" s="270"/>
      <c r="H52" s="61"/>
      <c r="I52" s="62">
        <f>+I51+I23</f>
        <v>21550000</v>
      </c>
    </row>
    <row r="53" spans="1:9" ht="15.75" thickTop="1" x14ac:dyDescent="0.25">
      <c r="A53" s="21"/>
      <c r="B53" s="274"/>
      <c r="C53" s="274"/>
      <c r="D53" s="274"/>
      <c r="E53" s="258"/>
      <c r="F53" s="258"/>
      <c r="G53" s="259"/>
      <c r="H53" s="259"/>
      <c r="I53" s="53"/>
    </row>
    <row r="54" spans="1:9" x14ac:dyDescent="0.25">
      <c r="A54" s="21"/>
      <c r="B54" s="254" t="str">
        <f>IF($A54&gt;0,VLOOKUP($A54,[2]ADICIONALES!$A$1:$C$200,2,FALSE),"")</f>
        <v/>
      </c>
      <c r="C54" s="254"/>
      <c r="D54" s="254"/>
      <c r="E54" s="255" t="str">
        <f>IF($A54&gt;0,VLOOKUP($A54,[2]ADICIONALES!$A$1:$C$200,3,FALSE),"")</f>
        <v/>
      </c>
      <c r="F54" s="255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54" t="str">
        <f>IF($A55&gt;0,VLOOKUP($A55,[2]ADICIONALES!$A$1:$C$200,2,FALSE),"")</f>
        <v/>
      </c>
      <c r="C55" s="254"/>
      <c r="D55" s="254"/>
      <c r="E55" s="255" t="str">
        <f>IF($A55&gt;0,VLOOKUP($A55,[2]ADICIONALES!$A$1:$C$200,3,FALSE),"")</f>
        <v/>
      </c>
      <c r="F55" s="255"/>
      <c r="G55" s="32"/>
      <c r="H55" s="122"/>
      <c r="I55" s="22" t="str">
        <f t="shared" si="0"/>
        <v/>
      </c>
    </row>
    <row r="56" spans="1:9" x14ac:dyDescent="0.25">
      <c r="A56" s="21"/>
      <c r="B56" s="254" t="str">
        <f>IF($A56&gt;0,VLOOKUP($A56,[2]ADICIONALES!$A$1:$C$200,2,FALSE),"")</f>
        <v/>
      </c>
      <c r="C56" s="254"/>
      <c r="D56" s="254"/>
      <c r="E56" s="255" t="str">
        <f>IF($A56&gt;0,VLOOKUP($A56,[2]ADICIONALES!$A$1:$C$200,3,FALSE),"")</f>
        <v/>
      </c>
      <c r="F56" s="255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54" t="str">
        <f>IF($A57&gt;0,VLOOKUP($A57,[2]ADICIONALES!$A$1:$C$200,2,FALSE),"")</f>
        <v/>
      </c>
      <c r="C57" s="254"/>
      <c r="D57" s="254"/>
      <c r="E57" s="255" t="str">
        <f>IF($A57&gt;0,VLOOKUP($A57,[2]ADICIONALES!$A$1:$C$200,3,FALSE),"")</f>
        <v/>
      </c>
      <c r="F57" s="255"/>
      <c r="G57" s="32"/>
      <c r="H57" s="122"/>
      <c r="I57" s="22" t="str">
        <f t="shared" si="0"/>
        <v/>
      </c>
    </row>
    <row r="58" spans="1:9" x14ac:dyDescent="0.25">
      <c r="A58" s="21"/>
      <c r="B58" s="254" t="str">
        <f>IF($A58&gt;0,VLOOKUP($A58,[2]ADICIONALES!$A$1:$C$200,2,FALSE),"")</f>
        <v/>
      </c>
      <c r="C58" s="254"/>
      <c r="D58" s="254"/>
      <c r="E58" s="255" t="str">
        <f>IF($A58&gt;0,VLOOKUP($A58,[2]ADICIONALES!$A$1:$C$200,3,FALSE),"")</f>
        <v/>
      </c>
      <c r="F58" s="255"/>
      <c r="G58" s="32"/>
      <c r="H58" s="122"/>
      <c r="I58" s="22" t="str">
        <f t="shared" si="0"/>
        <v/>
      </c>
    </row>
    <row r="59" spans="1:9" x14ac:dyDescent="0.25">
      <c r="A59" s="21"/>
      <c r="B59" s="254" t="str">
        <f>IF($A59&gt;0,VLOOKUP($A59,[2]ADICIONALES!$A$1:$C$200,2,FALSE),"")</f>
        <v/>
      </c>
      <c r="C59" s="254"/>
      <c r="D59" s="254"/>
      <c r="E59" s="255" t="str">
        <f>IF($A59&gt;0,VLOOKUP($A59,[2]ADICIONALES!$A$1:$C$200,3,FALSE),"")</f>
        <v/>
      </c>
      <c r="F59" s="255"/>
      <c r="G59" s="32"/>
      <c r="H59" s="122"/>
      <c r="I59" s="22" t="str">
        <f t="shared" si="0"/>
        <v/>
      </c>
    </row>
    <row r="60" spans="1:9" x14ac:dyDescent="0.25">
      <c r="A60" s="21"/>
      <c r="B60" s="254" t="str">
        <f>IF($A60&gt;0,VLOOKUP($A60,[2]ADICIONALES!$A$1:$C$200,2,FALSE),"")</f>
        <v/>
      </c>
      <c r="C60" s="254"/>
      <c r="D60" s="254"/>
      <c r="E60" s="255" t="str">
        <f>IF($A60&gt;0,VLOOKUP($A60,[2]ADICIONALES!$A$1:$C$200,3,FALSE),"")</f>
        <v/>
      </c>
      <c r="F60" s="255"/>
      <c r="G60" s="32"/>
      <c r="H60" s="122"/>
      <c r="I60" s="22" t="str">
        <f t="shared" si="0"/>
        <v/>
      </c>
    </row>
    <row r="61" spans="1:9" x14ac:dyDescent="0.25">
      <c r="A61" s="21"/>
      <c r="B61" s="254" t="str">
        <f>IF($A61&gt;0,VLOOKUP($A61,[2]ADICIONALES!$A$1:$C$200,2,FALSE),"")</f>
        <v/>
      </c>
      <c r="C61" s="254"/>
      <c r="D61" s="254"/>
      <c r="E61" s="255" t="str">
        <f>IF($A61&gt;0,VLOOKUP($A61,[2]ADICIONALES!$A$1:$C$200,3,FALSE),"")</f>
        <v/>
      </c>
      <c r="F61" s="255"/>
      <c r="G61" s="32"/>
      <c r="H61" s="122"/>
      <c r="I61" s="22" t="str">
        <f t="shared" si="0"/>
        <v/>
      </c>
    </row>
    <row r="62" spans="1:9" x14ac:dyDescent="0.25">
      <c r="A62" s="21"/>
      <c r="B62" s="254" t="str">
        <f>IF($A62&gt;0,VLOOKUP($A62,[2]ADICIONALES!$A$1:$C$200,2,FALSE),"")</f>
        <v/>
      </c>
      <c r="C62" s="254"/>
      <c r="D62" s="254"/>
      <c r="E62" s="255" t="str">
        <f>IF($A62&gt;0,VLOOKUP($A62,[2]ADICIONALES!$A$1:$C$200,3,FALSE),"")</f>
        <v/>
      </c>
      <c r="F62" s="255"/>
      <c r="G62" s="32"/>
      <c r="H62" s="122"/>
      <c r="I62" s="22" t="str">
        <f t="shared" si="0"/>
        <v/>
      </c>
    </row>
    <row r="63" spans="1:9" x14ac:dyDescent="0.25">
      <c r="A63" s="21"/>
      <c r="B63" s="254" t="str">
        <f>IF($A63&gt;0,VLOOKUP($A63,[2]ADICIONALES!$A$1:$C$200,2,FALSE),"")</f>
        <v/>
      </c>
      <c r="C63" s="254"/>
      <c r="D63" s="254"/>
      <c r="E63" s="255" t="str">
        <f>IF($A63&gt;0,VLOOKUP($A63,[2]ADICIONALES!$A$1:$C$200,3,FALSE),"")</f>
        <v/>
      </c>
      <c r="F63" s="255"/>
      <c r="G63" s="32"/>
      <c r="H63" s="122"/>
      <c r="I63" s="22" t="str">
        <f t="shared" si="0"/>
        <v/>
      </c>
    </row>
    <row r="64" spans="1:9" x14ac:dyDescent="0.25">
      <c r="A64" s="21"/>
      <c r="B64" s="254" t="str">
        <f>IF($A64&gt;0,VLOOKUP($A64,[2]ADICIONALES!$A$1:$C$200,2,FALSE),"")</f>
        <v/>
      </c>
      <c r="C64" s="254"/>
      <c r="D64" s="254"/>
      <c r="E64" s="255" t="str">
        <f>IF($A64&gt;0,VLOOKUP($A64,[2]ADICIONALES!$A$1:$C$200,3,FALSE),"")</f>
        <v/>
      </c>
      <c r="F64" s="255"/>
      <c r="G64" s="32"/>
      <c r="H64" s="122"/>
      <c r="I64" s="22" t="str">
        <f t="shared" si="0"/>
        <v/>
      </c>
    </row>
    <row r="65" spans="1:14" x14ac:dyDescent="0.25">
      <c r="A65" s="21"/>
      <c r="B65" s="254" t="str">
        <f>IF($A65&gt;0,VLOOKUP($A65,[2]ADICIONALES!$A$1:$C$200,2,FALSE),"")</f>
        <v/>
      </c>
      <c r="C65" s="254"/>
      <c r="D65" s="254"/>
      <c r="E65" s="255" t="str">
        <f>IF($A65&gt;0,VLOOKUP($A65,[2]ADICIONALES!$A$1:$C$200,3,FALSE),"")</f>
        <v/>
      </c>
      <c r="F65" s="255"/>
      <c r="G65" s="32"/>
      <c r="H65" s="122"/>
      <c r="I65" s="22" t="str">
        <f t="shared" si="0"/>
        <v/>
      </c>
    </row>
    <row r="66" spans="1:14" x14ac:dyDescent="0.25">
      <c r="A66" s="21"/>
      <c r="B66" s="254" t="str">
        <f>IF($A66&gt;0,VLOOKUP($A66,[2]ADICIONALES!$A$1:$C$200,2,FALSE),"")</f>
        <v/>
      </c>
      <c r="C66" s="254"/>
      <c r="D66" s="254"/>
      <c r="E66" s="255" t="str">
        <f>IF($A66&gt;0,VLOOKUP($A66,[2]ADICIONALES!$A$1:$C$200,3,FALSE),"")</f>
        <v/>
      </c>
      <c r="F66" s="255"/>
      <c r="G66" s="32"/>
      <c r="H66" s="122"/>
      <c r="I66" s="22" t="str">
        <f t="shared" si="0"/>
        <v/>
      </c>
    </row>
    <row r="67" spans="1:14" x14ac:dyDescent="0.25">
      <c r="A67" s="21"/>
      <c r="B67" s="254" t="str">
        <f>IF($A67&gt;0,VLOOKUP($A67,[2]ADICIONALES!$A$1:$C$200,2,FALSE),"")</f>
        <v/>
      </c>
      <c r="C67" s="254"/>
      <c r="D67" s="254"/>
      <c r="E67" s="255" t="str">
        <f>IF($A67&gt;0,VLOOKUP($A67,[2]ADICIONALES!$A$1:$C$200,3,FALSE),"")</f>
        <v/>
      </c>
      <c r="F67" s="255"/>
      <c r="G67" s="32"/>
      <c r="H67" s="122"/>
      <c r="I67" s="22" t="str">
        <f t="shared" si="0"/>
        <v/>
      </c>
    </row>
    <row r="68" spans="1:14" x14ac:dyDescent="0.25">
      <c r="A68" s="21"/>
      <c r="B68" s="254" t="str">
        <f>IF($A68&gt;0,VLOOKUP($A68,[2]ADICIONALES!$A$1:$C$200,2,FALSE),"")</f>
        <v/>
      </c>
      <c r="C68" s="254"/>
      <c r="D68" s="254"/>
      <c r="E68" s="255" t="str">
        <f>IF($A68&gt;0,VLOOKUP($A68,[2]ADICIONALES!$A$1:$C$200,3,FALSE),"")</f>
        <v/>
      </c>
      <c r="F68" s="255"/>
      <c r="G68" s="32"/>
      <c r="H68" s="122"/>
      <c r="I68" s="22" t="str">
        <f t="shared" si="0"/>
        <v/>
      </c>
    </row>
    <row r="69" spans="1:14" x14ac:dyDescent="0.25">
      <c r="A69" s="21"/>
      <c r="B69" s="254" t="str">
        <f>IF($A69&gt;0,VLOOKUP($A69,[2]ADICIONALES!$A$1:$C$200,2,FALSE),"")</f>
        <v/>
      </c>
      <c r="C69" s="254"/>
      <c r="D69" s="254"/>
      <c r="E69" s="255" t="str">
        <f>IF($A69&gt;0,VLOOKUP($A69,[2]ADICIONALES!$A$1:$C$200,3,FALSE),"")</f>
        <v/>
      </c>
      <c r="F69" s="255"/>
      <c r="G69" s="32"/>
      <c r="H69" s="122"/>
      <c r="I69" s="22" t="str">
        <f t="shared" si="0"/>
        <v/>
      </c>
    </row>
    <row r="70" spans="1:14" x14ac:dyDescent="0.25">
      <c r="A70" s="21"/>
      <c r="B70" s="254" t="str">
        <f>IF($A70&gt;0,VLOOKUP($A70,[2]ADICIONALES!$A$1:$C$200,2,FALSE),"")</f>
        <v/>
      </c>
      <c r="C70" s="254"/>
      <c r="D70" s="254"/>
      <c r="E70" s="255" t="str">
        <f>IF($A70&gt;0,VLOOKUP($A70,[2]ADICIONALES!$A$1:$C$200,3,FALSE),"")</f>
        <v/>
      </c>
      <c r="F70" s="255"/>
      <c r="G70" s="32"/>
      <c r="H70" s="122"/>
      <c r="I70" s="22" t="str">
        <f t="shared" si="0"/>
        <v/>
      </c>
    </row>
    <row r="71" spans="1:14" x14ac:dyDescent="0.25">
      <c r="A71" s="21"/>
      <c r="B71" s="254" t="str">
        <f>IF($A71&gt;0,VLOOKUP($A71,[2]ADICIONALES!$A$1:$C$200,2,FALSE),"")</f>
        <v/>
      </c>
      <c r="C71" s="254"/>
      <c r="D71" s="254"/>
      <c r="E71" s="255" t="str">
        <f>IF($A71&gt;0,VLOOKUP($A71,[2]ADICIONALES!$A$1:$C$200,3,FALSE),"")</f>
        <v/>
      </c>
      <c r="F71" s="255"/>
      <c r="G71" s="32"/>
      <c r="H71" s="122"/>
      <c r="I71" s="22" t="str">
        <f t="shared" si="0"/>
        <v/>
      </c>
    </row>
    <row r="72" spans="1:14" x14ac:dyDescent="0.25">
      <c r="A72" s="21"/>
      <c r="B72" s="254" t="str">
        <f>IF($A72&gt;0,VLOOKUP($A72,[2]ADICIONALES!$A$1:$C$200,2,FALSE),"")</f>
        <v/>
      </c>
      <c r="C72" s="254"/>
      <c r="D72" s="254"/>
      <c r="E72" s="255" t="str">
        <f>IF($A72&gt;0,VLOOKUP($A72,[2]ADICIONALES!$A$1:$C$200,3,FALSE),"")</f>
        <v/>
      </c>
      <c r="F72" s="255"/>
      <c r="G72" s="32"/>
      <c r="H72" s="122"/>
      <c r="I72" s="22" t="str">
        <f t="shared" si="0"/>
        <v/>
      </c>
    </row>
    <row r="73" spans="1:14" x14ac:dyDescent="0.25">
      <c r="A73" s="21"/>
      <c r="B73" s="254" t="str">
        <f>IF($A73&gt;0,VLOOKUP($A73,[2]ADICIONALES!$A$1:$C$200,2,FALSE),"")</f>
        <v/>
      </c>
      <c r="C73" s="254"/>
      <c r="D73" s="254"/>
      <c r="E73" s="255" t="str">
        <f>IF($A73&gt;0,VLOOKUP($A73,[2]ADICIONALES!$A$1:$C$200,3,FALSE),"")</f>
        <v/>
      </c>
      <c r="F73" s="255"/>
      <c r="G73" s="32"/>
      <c r="H73" s="122"/>
      <c r="I73" s="22" t="str">
        <f t="shared" si="0"/>
        <v/>
      </c>
    </row>
    <row r="74" spans="1:14" x14ac:dyDescent="0.25">
      <c r="A74" s="21"/>
      <c r="B74" s="254" t="str">
        <f>IF($A74&gt;0,VLOOKUP($A74,[2]ADICIONALES!$A$1:$C$200,2,FALSE),"")</f>
        <v/>
      </c>
      <c r="C74" s="254"/>
      <c r="D74" s="254"/>
      <c r="E74" s="255" t="str">
        <f>IF($A74&gt;0,VLOOKUP($A74,[2]ADICIONALES!$A$1:$C$200,3,FALSE),"")</f>
        <v/>
      </c>
      <c r="F74" s="255"/>
      <c r="G74" s="32"/>
      <c r="H74" s="122"/>
      <c r="I74" s="22" t="str">
        <f t="shared" si="0"/>
        <v/>
      </c>
    </row>
    <row r="75" spans="1:14" x14ac:dyDescent="0.25">
      <c r="A75" s="21"/>
      <c r="B75" s="254" t="str">
        <f>IF($A75&gt;0,VLOOKUP($A75,[2]ADICIONALES!$A$1:$C$200,2,FALSE),"")</f>
        <v/>
      </c>
      <c r="C75" s="254"/>
      <c r="D75" s="254"/>
      <c r="E75" s="255" t="str">
        <f>IF($A75&gt;0,VLOOKUP($A75,[2]ADICIONALES!$A$1:$C$200,3,FALSE),"")</f>
        <v/>
      </c>
      <c r="F75" s="255"/>
      <c r="G75" s="32"/>
      <c r="H75" s="122"/>
      <c r="I75" s="22" t="str">
        <f t="shared" si="0"/>
        <v/>
      </c>
    </row>
    <row r="76" spans="1:14" x14ac:dyDescent="0.25">
      <c r="A76" s="21"/>
      <c r="B76" s="254" t="str">
        <f>IF($A76&gt;0,VLOOKUP($A76,[2]ADICIONALES!$A$1:$C$200,2,FALSE),"")</f>
        <v/>
      </c>
      <c r="C76" s="254"/>
      <c r="D76" s="254"/>
      <c r="E76" s="255" t="str">
        <f>IF($A76&gt;0,VLOOKUP($A76,[2]ADICIONALES!$A$1:$C$200,3,FALSE),"")</f>
        <v/>
      </c>
      <c r="F76" s="255"/>
      <c r="G76" s="32"/>
      <c r="H76" s="122"/>
      <c r="I76" s="22" t="str">
        <f t="shared" si="0"/>
        <v/>
      </c>
    </row>
    <row r="77" spans="1:14" x14ac:dyDescent="0.25">
      <c r="A77" s="21"/>
      <c r="B77" s="254" t="str">
        <f>IF($A77&gt;0,VLOOKUP($A77,[2]ADICIONALES!$A$1:$C$200,2,FALSE),"")</f>
        <v/>
      </c>
      <c r="C77" s="254"/>
      <c r="D77" s="254"/>
      <c r="E77" s="255" t="str">
        <f>IF($A77&gt;0,VLOOKUP($A77,[2]ADICIONALES!$A$1:$C$200,3,FALSE),"")</f>
        <v/>
      </c>
      <c r="F77" s="255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54" t="str">
        <f>IF($A78&gt;0,VLOOKUP($A78,[2]ADICIONALES!$A$1:$C$200,2,FALSE),"")</f>
        <v/>
      </c>
      <c r="C78" s="254"/>
      <c r="D78" s="254"/>
      <c r="E78" s="256"/>
      <c r="F78" s="256"/>
      <c r="G78" s="23"/>
      <c r="H78" s="122"/>
      <c r="I78" s="24"/>
    </row>
    <row r="79" spans="1:14" x14ac:dyDescent="0.25">
      <c r="E79" s="257"/>
      <c r="F79" s="257"/>
      <c r="G79" s="32"/>
      <c r="H79" s="122"/>
    </row>
    <row r="80" spans="1:14" s="8" customFormat="1" x14ac:dyDescent="0.25">
      <c r="A80" s="6"/>
      <c r="B80" s="6"/>
      <c r="C80" s="6"/>
      <c r="D80" s="6"/>
      <c r="E80" s="257"/>
      <c r="F80" s="257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57"/>
      <c r="F81" s="257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57"/>
      <c r="F82" s="257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57"/>
      <c r="F83" s="257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57"/>
      <c r="F84" s="257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57"/>
      <c r="F85" s="257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57"/>
      <c r="F86" s="257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57"/>
      <c r="F87" s="257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57"/>
      <c r="F88" s="257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57"/>
      <c r="F89" s="257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57"/>
      <c r="F90" s="257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57"/>
      <c r="F91" s="257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57"/>
      <c r="F92" s="257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57"/>
      <c r="F93" s="257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57"/>
      <c r="F94" s="257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57"/>
      <c r="F95" s="257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57"/>
      <c r="F96" s="257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57"/>
      <c r="F97" s="257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57"/>
      <c r="F98" s="257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57"/>
      <c r="F99" s="257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57"/>
      <c r="F100" s="257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57"/>
      <c r="F101" s="257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57"/>
      <c r="F102" s="257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57"/>
      <c r="F103" s="257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57"/>
      <c r="F104" s="257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57"/>
      <c r="F105" s="257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57"/>
      <c r="F106" s="257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57"/>
      <c r="F107" s="257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57"/>
      <c r="F108" s="257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57"/>
      <c r="F109" s="257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57"/>
      <c r="F110" s="257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57"/>
      <c r="F111" s="257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57"/>
      <c r="F112" s="257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57"/>
      <c r="F113" s="257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57"/>
      <c r="F114" s="257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57"/>
      <c r="F115" s="257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57"/>
      <c r="F116" s="257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57"/>
      <c r="F117" s="257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57"/>
      <c r="F118" s="257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57"/>
      <c r="F119" s="257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57"/>
      <c r="F120" s="257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57"/>
      <c r="F121" s="257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57"/>
      <c r="F122" s="257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57"/>
      <c r="F123" s="257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57"/>
      <c r="F124" s="257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57"/>
      <c r="F125" s="257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57"/>
      <c r="F126" s="257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57"/>
      <c r="F127" s="257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57"/>
      <c r="F128" s="257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57"/>
      <c r="F129" s="257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57"/>
      <c r="F130" s="257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57"/>
      <c r="F131" s="257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57"/>
      <c r="F132" s="257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57"/>
      <c r="F133" s="257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57"/>
      <c r="F134" s="257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57"/>
      <c r="F135" s="257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57"/>
      <c r="F136" s="257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57"/>
      <c r="F137" s="257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57"/>
      <c r="F138" s="257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57"/>
      <c r="F139" s="257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57"/>
      <c r="F140" s="257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57"/>
      <c r="F141" s="257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57"/>
      <c r="F142" s="257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57"/>
      <c r="F143" s="257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57"/>
      <c r="F144" s="257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57"/>
      <c r="F145" s="257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57"/>
      <c r="F146" s="257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57"/>
      <c r="F147" s="257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57"/>
      <c r="F148" s="257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57"/>
      <c r="F149" s="257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57"/>
      <c r="F150" s="257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57"/>
      <c r="F151" s="257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57"/>
      <c r="F152" s="257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57"/>
      <c r="F153" s="257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57"/>
      <c r="F154" s="257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57"/>
      <c r="F155" s="257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57"/>
      <c r="F156" s="257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57"/>
      <c r="F157" s="257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57"/>
      <c r="F158" s="257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57"/>
      <c r="F159" s="257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57"/>
      <c r="F160" s="257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57"/>
      <c r="F161" s="257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57"/>
      <c r="F162" s="257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57"/>
      <c r="F163" s="257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57"/>
      <c r="F164" s="257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57"/>
      <c r="F165" s="257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57"/>
      <c r="F166" s="257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57"/>
      <c r="F167" s="257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57"/>
      <c r="F168" s="257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57"/>
      <c r="F169" s="257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57"/>
      <c r="F170" s="257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57"/>
      <c r="F171" s="257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57"/>
      <c r="F172" s="257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57"/>
      <c r="F173" s="257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57"/>
      <c r="F174" s="257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57"/>
      <c r="F175" s="257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57"/>
      <c r="F176" s="257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57"/>
      <c r="F177" s="257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57"/>
      <c r="F178" s="257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57"/>
      <c r="F179" s="257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57"/>
      <c r="F180" s="257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57"/>
      <c r="F181" s="257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57"/>
      <c r="F182" s="257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57"/>
      <c r="F183" s="257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57"/>
      <c r="F184" s="257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57"/>
      <c r="F185" s="257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57"/>
      <c r="F186" s="257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57"/>
      <c r="F187" s="257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57"/>
      <c r="F188" s="257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57"/>
      <c r="F189" s="257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57"/>
      <c r="F190" s="257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57"/>
      <c r="F191" s="257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57"/>
      <c r="F192" s="257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57"/>
      <c r="F193" s="257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57"/>
      <c r="F194" s="257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57"/>
      <c r="F195" s="257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57"/>
      <c r="F196" s="257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57"/>
      <c r="F197" s="257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57"/>
      <c r="F198" s="257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57"/>
      <c r="F199" s="257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57"/>
      <c r="F200" s="257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57"/>
      <c r="F201" s="257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57"/>
      <c r="F202" s="257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57"/>
      <c r="F203" s="257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57"/>
      <c r="F204" s="257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57"/>
      <c r="F205" s="257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57"/>
      <c r="F206" s="257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57"/>
      <c r="F207" s="257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57"/>
      <c r="F208" s="257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57"/>
      <c r="F209" s="257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57"/>
      <c r="F210" s="257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57"/>
      <c r="F211" s="257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57"/>
      <c r="F282" s="257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57"/>
      <c r="F283" s="257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57"/>
      <c r="F284" s="257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57"/>
      <c r="F285" s="257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57"/>
      <c r="F286" s="257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57"/>
      <c r="F287" s="257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57"/>
      <c r="F288" s="257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57"/>
      <c r="F289" s="257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57"/>
      <c r="F290" s="257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57"/>
      <c r="F291" s="257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57"/>
      <c r="F292" s="257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57"/>
      <c r="F293" s="257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57"/>
      <c r="F294" s="257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57"/>
      <c r="F295" s="257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57"/>
      <c r="F296" s="257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57"/>
      <c r="F297" s="257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57"/>
      <c r="F298" s="257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57"/>
      <c r="F299" s="257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57"/>
      <c r="F300" s="257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57"/>
      <c r="F301" s="257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57"/>
      <c r="F302" s="257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57"/>
      <c r="F303" s="257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57"/>
      <c r="F304" s="257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57"/>
      <c r="F305" s="257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57"/>
      <c r="F306" s="257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75"/>
      <c r="H357" s="275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75"/>
      <c r="H358" s="275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75"/>
      <c r="H359" s="275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75"/>
      <c r="H360" s="275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75"/>
      <c r="H361" s="275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75"/>
      <c r="H362" s="275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75"/>
      <c r="H363" s="275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75"/>
      <c r="H383" s="275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75"/>
      <c r="H384" s="275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75"/>
      <c r="H385" s="275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75"/>
      <c r="H386" s="275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75"/>
      <c r="H387" s="275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75"/>
      <c r="H388" s="275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75"/>
      <c r="H389" s="275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75"/>
      <c r="H390" s="275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75"/>
      <c r="H391" s="275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75"/>
      <c r="H392" s="275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75"/>
      <c r="H393" s="275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75"/>
      <c r="H394" s="275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75"/>
      <c r="H395" s="275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75"/>
      <c r="H396" s="275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75"/>
      <c r="H397" s="275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75"/>
      <c r="H398" s="275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75"/>
      <c r="H399" s="275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75"/>
      <c r="H400" s="275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75"/>
      <c r="H401" s="275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75"/>
      <c r="H402" s="275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75"/>
      <c r="H403" s="275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75"/>
      <c r="H404" s="275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75"/>
      <c r="H405" s="275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75"/>
      <c r="H406" s="275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75"/>
      <c r="H407" s="275"/>
      <c r="J407" s="6"/>
      <c r="K407" s="6"/>
      <c r="L407" s="6"/>
      <c r="M407" s="6"/>
      <c r="N407" s="6"/>
    </row>
  </sheetData>
  <mergeCells count="412"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16"/>
  <sheetViews>
    <sheetView showGridLines="0" topLeftCell="B49" zoomScale="130" zoomScaleNormal="130" zoomScaleSheetLayoutView="100" workbookViewId="0">
      <selection activeCell="B54" sqref="B54:I62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60" t="s">
        <v>300</v>
      </c>
      <c r="C2" s="260"/>
      <c r="D2" s="260"/>
      <c r="E2" s="260"/>
      <c r="F2" s="260"/>
      <c r="G2" s="260"/>
      <c r="H2" s="260"/>
      <c r="I2" s="260"/>
      <c r="J2" s="9"/>
    </row>
    <row r="3" spans="2:14" ht="13.5" hidden="1" customHeight="1" x14ac:dyDescent="0.25">
      <c r="B3" s="261" t="e">
        <f>UPPER(#REF!)</f>
        <v>#REF!</v>
      </c>
      <c r="C3" s="261"/>
      <c r="D3" s="261"/>
      <c r="E3" s="33"/>
      <c r="F3" s="33"/>
      <c r="G3" s="33"/>
      <c r="H3" s="33"/>
      <c r="I3" s="34"/>
      <c r="J3" s="9"/>
    </row>
    <row r="4" spans="2:14" ht="12.75" customHeight="1" x14ac:dyDescent="0.25">
      <c r="B4" s="281" t="s">
        <v>49</v>
      </c>
      <c r="C4" s="281"/>
      <c r="D4" s="281"/>
      <c r="E4" s="35">
        <v>0.79166666666666663</v>
      </c>
      <c r="F4" s="282" t="s">
        <v>73</v>
      </c>
      <c r="G4" s="283"/>
      <c r="H4" s="36">
        <v>0.11458333333333333</v>
      </c>
      <c r="I4" s="37">
        <f ca="1">NOW()</f>
        <v>42550.551674652779</v>
      </c>
    </row>
    <row r="5" spans="2:14" ht="15.75" x14ac:dyDescent="0.25">
      <c r="B5" s="265" t="s">
        <v>298</v>
      </c>
      <c r="C5" s="265"/>
      <c r="D5" s="265"/>
      <c r="E5" s="266" t="s">
        <v>52</v>
      </c>
      <c r="F5" s="266"/>
      <c r="G5" s="266" t="s">
        <v>50</v>
      </c>
      <c r="H5" s="266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58">
        <v>3490000</v>
      </c>
      <c r="F7" s="258"/>
      <c r="G7" s="259">
        <v>1</v>
      </c>
      <c r="H7" s="259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365</v>
      </c>
      <c r="C8" s="54"/>
      <c r="D8" s="54"/>
      <c r="E8" s="259" t="s">
        <v>51</v>
      </c>
      <c r="F8" s="259"/>
      <c r="G8" s="259" t="s">
        <v>51</v>
      </c>
      <c r="H8" s="259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58">
        <v>5800</v>
      </c>
      <c r="F9" s="258"/>
      <c r="G9" s="259">
        <f>I5</f>
        <v>100</v>
      </c>
      <c r="H9" s="259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58">
        <v>3400</v>
      </c>
      <c r="F10" s="258"/>
      <c r="G10" s="259">
        <f>+I5</f>
        <v>100</v>
      </c>
      <c r="H10" s="259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58">
        <v>7800</v>
      </c>
      <c r="F11" s="258"/>
      <c r="G11" s="259">
        <f>+I5</f>
        <v>100</v>
      </c>
      <c r="H11" s="259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58">
        <v>43900</v>
      </c>
      <c r="F12" s="258"/>
      <c r="G12" s="259">
        <f>I5-G13</f>
        <v>100</v>
      </c>
      <c r="H12" s="259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58">
        <v>22000</v>
      </c>
      <c r="F13" s="258"/>
      <c r="G13" s="259"/>
      <c r="H13" s="259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58">
        <v>5800</v>
      </c>
      <c r="F14" s="258"/>
      <c r="G14" s="259">
        <f>I5</f>
        <v>100</v>
      </c>
      <c r="H14" s="259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58"/>
      <c r="F15" s="258"/>
      <c r="G15" s="259"/>
      <c r="H15" s="259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268" t="s">
        <v>1</v>
      </c>
      <c r="C16" s="268"/>
      <c r="D16" s="268"/>
      <c r="E16" s="258"/>
      <c r="F16" s="258"/>
      <c r="G16" s="259"/>
      <c r="H16" s="259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297</v>
      </c>
      <c r="C18" s="41"/>
      <c r="D18" s="41"/>
      <c r="E18" s="267">
        <v>5800</v>
      </c>
      <c r="F18" s="267"/>
      <c r="G18" s="253">
        <f>I5</f>
        <v>100</v>
      </c>
      <c r="H18" s="253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284" t="s">
        <v>313</v>
      </c>
      <c r="C19" s="284"/>
      <c r="D19" s="284"/>
      <c r="E19" s="267">
        <v>9800</v>
      </c>
      <c r="F19" s="267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271" t="s">
        <v>76</v>
      </c>
      <c r="C20" s="271"/>
      <c r="D20" s="271"/>
      <c r="E20" s="258">
        <v>11500</v>
      </c>
      <c r="F20" s="258"/>
      <c r="G20" s="259">
        <f>+I5</f>
        <v>100</v>
      </c>
      <c r="H20" s="259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59" t="s">
        <v>51</v>
      </c>
      <c r="F21" s="259"/>
      <c r="G21" s="259" t="s">
        <v>51</v>
      </c>
      <c r="H21" s="259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58">
        <v>100000</v>
      </c>
      <c r="F22" s="258"/>
      <c r="G22" s="259">
        <f>IF(I5&lt;80,8,ROUND((I5*10%),0))+1</f>
        <v>11</v>
      </c>
      <c r="H22" s="259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270" t="s">
        <v>116</v>
      </c>
      <c r="C23" s="270"/>
      <c r="D23" s="270"/>
      <c r="E23" s="270"/>
      <c r="F23" s="270"/>
      <c r="G23" s="270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251" t="s">
        <v>3</v>
      </c>
      <c r="C25" s="251"/>
      <c r="D25" s="251"/>
      <c r="E25" s="251"/>
      <c r="F25" s="251"/>
      <c r="G25" s="251"/>
      <c r="H25" s="251"/>
      <c r="I25" s="251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249" t="s">
        <v>117</v>
      </c>
      <c r="D29" s="249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294</v>
      </c>
      <c r="C30" s="54"/>
      <c r="D30" s="54"/>
      <c r="E30" s="258">
        <v>1590000</v>
      </c>
      <c r="F30" s="258"/>
      <c r="G30" s="259">
        <v>1</v>
      </c>
      <c r="H30" s="259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58">
        <v>1680000</v>
      </c>
      <c r="F31" s="258"/>
      <c r="G31" s="259">
        <v>1</v>
      </c>
      <c r="H31" s="259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74" t="s">
        <v>284</v>
      </c>
      <c r="C32" s="274"/>
      <c r="D32" s="274"/>
      <c r="E32" s="258">
        <v>4500000</v>
      </c>
      <c r="F32" s="258">
        <v>3800000</v>
      </c>
      <c r="G32" s="253"/>
      <c r="H32" s="253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58">
        <v>65000</v>
      </c>
      <c r="F33" s="258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272" t="s">
        <v>179</v>
      </c>
      <c r="C34" s="272"/>
      <c r="D34" s="272"/>
      <c r="E34" s="258">
        <v>700000</v>
      </c>
      <c r="F34" s="258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272" t="s">
        <v>180</v>
      </c>
      <c r="C35" s="272"/>
      <c r="D35" s="272"/>
      <c r="E35" s="258">
        <v>450000</v>
      </c>
      <c r="F35" s="258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267">
        <v>650000</v>
      </c>
      <c r="F36" s="267"/>
      <c r="G36" s="259"/>
      <c r="H36" s="259"/>
      <c r="I36" s="40"/>
    </row>
    <row r="37" spans="1:14" ht="15.75" customHeight="1" x14ac:dyDescent="0.25">
      <c r="A37" s="21"/>
      <c r="B37" s="59" t="s">
        <v>129</v>
      </c>
      <c r="C37" s="59"/>
      <c r="E37" s="267">
        <v>480000</v>
      </c>
      <c r="F37" s="267"/>
      <c r="G37" s="259"/>
      <c r="H37" s="259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58">
        <v>200000</v>
      </c>
      <c r="F38" s="258">
        <v>160000</v>
      </c>
      <c r="G38" s="175">
        <v>3</v>
      </c>
      <c r="H38" s="177">
        <v>3</v>
      </c>
      <c r="I38" s="53">
        <f>+E38*H38</f>
        <v>600000</v>
      </c>
      <c r="K38" s="178">
        <v>2.5</v>
      </c>
    </row>
    <row r="39" spans="1:14" ht="15.75" customHeight="1" x14ac:dyDescent="0.25">
      <c r="A39" s="21"/>
      <c r="B39" s="59" t="s">
        <v>188</v>
      </c>
      <c r="C39" s="59"/>
      <c r="E39" s="267">
        <v>500000</v>
      </c>
      <c r="F39" s="267"/>
      <c r="G39" s="259"/>
      <c r="H39" s="259"/>
      <c r="I39" s="53"/>
    </row>
    <row r="40" spans="1:14" ht="15.75" customHeight="1" x14ac:dyDescent="0.25">
      <c r="A40" s="21"/>
      <c r="B40" s="59" t="s">
        <v>86</v>
      </c>
      <c r="C40" s="59"/>
      <c r="E40" s="258">
        <v>850000</v>
      </c>
      <c r="F40" s="258">
        <v>65000</v>
      </c>
      <c r="G40" s="32"/>
      <c r="H40" s="143"/>
      <c r="I40" s="22"/>
    </row>
    <row r="41" spans="1:14" ht="17.25" customHeight="1" x14ac:dyDescent="0.25">
      <c r="A41" s="21"/>
      <c r="B41" s="274" t="s">
        <v>124</v>
      </c>
      <c r="C41" s="274"/>
      <c r="D41" s="274"/>
      <c r="E41" s="258">
        <v>1850000</v>
      </c>
      <c r="F41" s="258">
        <v>160000</v>
      </c>
      <c r="G41" s="259"/>
      <c r="H41" s="259"/>
      <c r="I41" s="53"/>
    </row>
    <row r="42" spans="1:14" ht="29.25" customHeight="1" x14ac:dyDescent="0.25">
      <c r="A42" s="21"/>
      <c r="B42" s="274" t="s">
        <v>125</v>
      </c>
      <c r="C42" s="274"/>
      <c r="D42" s="274"/>
      <c r="E42" s="258">
        <v>1600000</v>
      </c>
      <c r="F42" s="258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267">
        <v>7500</v>
      </c>
      <c r="F43" s="267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267">
        <v>9000</v>
      </c>
      <c r="F44" s="267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267">
        <v>65000</v>
      </c>
      <c r="F45" s="267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267">
        <v>220000</v>
      </c>
      <c r="F46" s="267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267">
        <v>140000</v>
      </c>
      <c r="F47" s="267"/>
      <c r="G47" s="145"/>
      <c r="H47" s="145"/>
      <c r="I47" s="53"/>
    </row>
    <row r="48" spans="1:14" ht="42.75" customHeight="1" x14ac:dyDescent="0.25">
      <c r="A48" s="21"/>
      <c r="B48" s="285" t="s">
        <v>289</v>
      </c>
      <c r="C48" s="285"/>
      <c r="D48" s="285"/>
      <c r="E48" s="267">
        <v>2700000</v>
      </c>
      <c r="F48" s="267"/>
      <c r="G48" s="145"/>
      <c r="H48" s="145"/>
      <c r="I48" s="53"/>
    </row>
    <row r="49" spans="1:9" ht="42.75" customHeight="1" x14ac:dyDescent="0.25">
      <c r="A49" s="21"/>
      <c r="B49" s="285" t="s">
        <v>290</v>
      </c>
      <c r="C49" s="285"/>
      <c r="D49" s="285"/>
      <c r="E49" s="267">
        <v>2200000</v>
      </c>
      <c r="F49" s="267"/>
      <c r="G49" s="145"/>
      <c r="H49" s="145"/>
      <c r="I49" s="53"/>
    </row>
    <row r="50" spans="1:9" ht="42.75" customHeight="1" x14ac:dyDescent="0.25">
      <c r="A50" s="21"/>
      <c r="B50" s="285" t="s">
        <v>291</v>
      </c>
      <c r="C50" s="285"/>
      <c r="D50" s="285"/>
      <c r="E50" s="267">
        <v>1600000</v>
      </c>
      <c r="F50" s="267"/>
      <c r="G50" s="145"/>
      <c r="H50" s="145"/>
      <c r="I50" s="53"/>
    </row>
    <row r="51" spans="1:9" ht="15.75" thickBot="1" x14ac:dyDescent="0.3">
      <c r="A51" s="21"/>
      <c r="B51" s="270" t="s">
        <v>72</v>
      </c>
      <c r="C51" s="270"/>
      <c r="D51" s="270"/>
      <c r="E51" s="270"/>
      <c r="F51" s="270"/>
      <c r="G51" s="270"/>
      <c r="H51" s="61"/>
      <c r="I51" s="62">
        <f>+SUM(I30:I41)</f>
        <v>5020000</v>
      </c>
    </row>
    <row r="52" spans="1:9" ht="16.5" thickTop="1" thickBot="1" x14ac:dyDescent="0.3">
      <c r="A52" s="21"/>
      <c r="B52" s="270" t="s">
        <v>126</v>
      </c>
      <c r="C52" s="270"/>
      <c r="D52" s="270"/>
      <c r="E52" s="270"/>
      <c r="F52" s="270"/>
      <c r="G52" s="270"/>
      <c r="H52" s="61"/>
      <c r="I52" s="62">
        <f>+I51+I23</f>
        <v>20950000</v>
      </c>
    </row>
    <row r="53" spans="1:9" ht="15.75" thickTop="1" x14ac:dyDescent="0.25">
      <c r="A53" s="21"/>
      <c r="B53" s="274"/>
      <c r="C53" s="274"/>
      <c r="D53" s="274"/>
      <c r="E53" s="258"/>
      <c r="F53" s="258"/>
      <c r="G53" s="259"/>
      <c r="H53" s="259"/>
      <c r="I53" s="53"/>
    </row>
    <row r="54" spans="1:9" ht="15.75" x14ac:dyDescent="0.25">
      <c r="A54" s="21"/>
      <c r="B54" s="155" t="s">
        <v>296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286"/>
      <c r="F55" s="286"/>
      <c r="G55" s="286">
        <v>0.3</v>
      </c>
      <c r="H55" s="286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286"/>
      <c r="F56" s="286"/>
      <c r="G56" s="286" t="s">
        <v>181</v>
      </c>
      <c r="H56" s="286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286"/>
      <c r="F57" s="286"/>
      <c r="G57" s="286">
        <v>0.3</v>
      </c>
      <c r="H57" s="286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286"/>
      <c r="F59" s="286"/>
      <c r="G59" s="286" t="s">
        <v>181</v>
      </c>
      <c r="H59" s="286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287"/>
      <c r="F60" s="287"/>
      <c r="G60" s="286">
        <v>0.6</v>
      </c>
      <c r="H60" s="286"/>
      <c r="I60" s="53">
        <f>+G60*I31</f>
        <v>1008000</v>
      </c>
    </row>
    <row r="61" spans="1:9" ht="15.75" thickBot="1" x14ac:dyDescent="0.3">
      <c r="A61" s="21"/>
      <c r="B61" s="270" t="s">
        <v>182</v>
      </c>
      <c r="C61" s="270"/>
      <c r="D61" s="270"/>
      <c r="E61" s="270"/>
      <c r="F61" s="270"/>
      <c r="G61" s="270"/>
      <c r="H61" s="61"/>
      <c r="I61" s="62">
        <f>+SUM(I55:I60)</f>
        <v>3515000</v>
      </c>
    </row>
    <row r="62" spans="1:9" ht="16.5" thickTop="1" thickBot="1" x14ac:dyDescent="0.3">
      <c r="A62" s="21"/>
      <c r="B62" s="270" t="s">
        <v>183</v>
      </c>
      <c r="C62" s="270"/>
      <c r="D62" s="270"/>
      <c r="E62" s="270"/>
      <c r="F62" s="270"/>
      <c r="G62" s="270"/>
      <c r="H62" s="61"/>
      <c r="I62" s="62">
        <f>+I52-I61</f>
        <v>17435000</v>
      </c>
    </row>
    <row r="63" spans="1:9" ht="15.75" thickTop="1" x14ac:dyDescent="0.25">
      <c r="A63" s="21"/>
      <c r="B63" s="254" t="str">
        <f>IF($A63&gt;0,VLOOKUP($A63,[2]ADICIONALES!$A$1:$C$200,2,FALSE),"")</f>
        <v/>
      </c>
      <c r="C63" s="254"/>
      <c r="D63" s="254"/>
      <c r="E63" s="255" t="str">
        <f>IF($A63&gt;0,VLOOKUP($A63,[2]ADICIONALES!$A$1:$C$200,3,FALSE),"")</f>
        <v/>
      </c>
      <c r="F63" s="255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54" t="str">
        <f>IF($A64&gt;0,VLOOKUP($A64,[2]ADICIONALES!$A$1:$C$200,2,FALSE),"")</f>
        <v/>
      </c>
      <c r="C64" s="254"/>
      <c r="D64" s="254"/>
      <c r="E64" s="255" t="str">
        <f>IF($A64&gt;0,VLOOKUP($A64,[2]ADICIONALES!$A$1:$C$200,3,FALSE),"")</f>
        <v/>
      </c>
      <c r="F64" s="255"/>
      <c r="G64" s="32"/>
      <c r="H64" s="143"/>
      <c r="I64" s="22" t="str">
        <f t="shared" si="0"/>
        <v/>
      </c>
    </row>
    <row r="65" spans="1:9" x14ac:dyDescent="0.25">
      <c r="A65" s="21"/>
      <c r="B65" s="254" t="str">
        <f>IF($A65&gt;0,VLOOKUP($A65,[2]ADICIONALES!$A$1:$C$200,2,FALSE),"")</f>
        <v/>
      </c>
      <c r="C65" s="254"/>
      <c r="D65" s="254"/>
      <c r="E65" s="255" t="str">
        <f>IF($A65&gt;0,VLOOKUP($A65,[2]ADICIONALES!$A$1:$C$200,3,FALSE),"")</f>
        <v/>
      </c>
      <c r="F65" s="255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54" t="str">
        <f>IF($A66&gt;0,VLOOKUP($A66,[2]ADICIONALES!$A$1:$C$200,2,FALSE),"")</f>
        <v/>
      </c>
      <c r="C66" s="254"/>
      <c r="D66" s="254"/>
      <c r="E66" s="255" t="str">
        <f>IF($A66&gt;0,VLOOKUP($A66,[2]ADICIONALES!$A$1:$C$200,3,FALSE),"")</f>
        <v/>
      </c>
      <c r="F66" s="255"/>
      <c r="G66" s="32"/>
      <c r="H66" s="143"/>
      <c r="I66" s="22" t="str">
        <f t="shared" si="0"/>
        <v/>
      </c>
    </row>
    <row r="67" spans="1:9" x14ac:dyDescent="0.25">
      <c r="A67" s="21"/>
      <c r="B67" s="254" t="str">
        <f>IF($A67&gt;0,VLOOKUP($A67,[2]ADICIONALES!$A$1:$C$200,2,FALSE),"")</f>
        <v/>
      </c>
      <c r="C67" s="254"/>
      <c r="D67" s="254"/>
      <c r="E67" s="255" t="str">
        <f>IF($A67&gt;0,VLOOKUP($A67,[2]ADICIONALES!$A$1:$C$200,3,FALSE),"")</f>
        <v/>
      </c>
      <c r="F67" s="255"/>
      <c r="G67" s="32"/>
      <c r="H67" s="143"/>
      <c r="I67" s="22" t="str">
        <f t="shared" si="0"/>
        <v/>
      </c>
    </row>
    <row r="68" spans="1:9" x14ac:dyDescent="0.25">
      <c r="A68" s="21"/>
      <c r="B68" s="254" t="str">
        <f>IF($A68&gt;0,VLOOKUP($A68,[2]ADICIONALES!$A$1:$C$200,2,FALSE),"")</f>
        <v/>
      </c>
      <c r="C68" s="254"/>
      <c r="D68" s="254"/>
      <c r="E68" s="255" t="str">
        <f>IF($A68&gt;0,VLOOKUP($A68,[2]ADICIONALES!$A$1:$C$200,3,FALSE),"")</f>
        <v/>
      </c>
      <c r="F68" s="255"/>
      <c r="G68" s="32"/>
      <c r="H68" s="143"/>
      <c r="I68" s="22" t="str">
        <f t="shared" si="0"/>
        <v/>
      </c>
    </row>
    <row r="69" spans="1:9" x14ac:dyDescent="0.25">
      <c r="A69" s="21"/>
      <c r="B69" s="254" t="str">
        <f>IF($A69&gt;0,VLOOKUP($A69,[2]ADICIONALES!$A$1:$C$200,2,FALSE),"")</f>
        <v/>
      </c>
      <c r="C69" s="254"/>
      <c r="D69" s="254"/>
      <c r="E69" s="255" t="str">
        <f>IF($A69&gt;0,VLOOKUP($A69,[2]ADICIONALES!$A$1:$C$200,3,FALSE),"")</f>
        <v/>
      </c>
      <c r="F69" s="255"/>
      <c r="G69" s="32"/>
      <c r="H69" s="143"/>
      <c r="I69" s="22" t="str">
        <f t="shared" si="0"/>
        <v/>
      </c>
    </row>
    <row r="70" spans="1:9" x14ac:dyDescent="0.25">
      <c r="A70" s="21"/>
      <c r="B70" s="254" t="str">
        <f>IF($A70&gt;0,VLOOKUP($A70,[2]ADICIONALES!$A$1:$C$200,2,FALSE),"")</f>
        <v/>
      </c>
      <c r="C70" s="254"/>
      <c r="D70" s="254"/>
      <c r="E70" s="255" t="str">
        <f>IF($A70&gt;0,VLOOKUP($A70,[2]ADICIONALES!$A$1:$C$200,3,FALSE),"")</f>
        <v/>
      </c>
      <c r="F70" s="255"/>
      <c r="G70" s="32"/>
      <c r="H70" s="143"/>
      <c r="I70" s="22" t="str">
        <f t="shared" si="0"/>
        <v/>
      </c>
    </row>
    <row r="71" spans="1:9" x14ac:dyDescent="0.25">
      <c r="A71" s="21"/>
      <c r="B71" s="254" t="str">
        <f>IF($A71&gt;0,VLOOKUP($A71,[2]ADICIONALES!$A$1:$C$200,2,FALSE),"")</f>
        <v/>
      </c>
      <c r="C71" s="254"/>
      <c r="D71" s="254"/>
      <c r="E71" s="255" t="str">
        <f>IF($A71&gt;0,VLOOKUP($A71,[2]ADICIONALES!$A$1:$C$200,3,FALSE),"")</f>
        <v/>
      </c>
      <c r="F71" s="255"/>
      <c r="G71" s="32"/>
      <c r="H71" s="143"/>
      <c r="I71" s="22" t="str">
        <f t="shared" si="0"/>
        <v/>
      </c>
    </row>
    <row r="72" spans="1:9" x14ac:dyDescent="0.25">
      <c r="A72" s="21"/>
      <c r="B72" s="254" t="str">
        <f>IF($A72&gt;0,VLOOKUP($A72,[2]ADICIONALES!$A$1:$C$200,2,FALSE),"")</f>
        <v/>
      </c>
      <c r="C72" s="254"/>
      <c r="D72" s="254"/>
      <c r="E72" s="255" t="str">
        <f>IF($A72&gt;0,VLOOKUP($A72,[2]ADICIONALES!$A$1:$C$200,3,FALSE),"")</f>
        <v/>
      </c>
      <c r="F72" s="255"/>
      <c r="G72" s="32"/>
      <c r="H72" s="143"/>
      <c r="I72" s="22" t="str">
        <f t="shared" si="0"/>
        <v/>
      </c>
    </row>
    <row r="73" spans="1:9" x14ac:dyDescent="0.25">
      <c r="A73" s="21"/>
      <c r="B73" s="254" t="str">
        <f>IF($A73&gt;0,VLOOKUP($A73,[2]ADICIONALES!$A$1:$C$200,2,FALSE),"")</f>
        <v/>
      </c>
      <c r="C73" s="254"/>
      <c r="D73" s="254"/>
      <c r="E73" s="255" t="str">
        <f>IF($A73&gt;0,VLOOKUP($A73,[2]ADICIONALES!$A$1:$C$200,3,FALSE),"")</f>
        <v/>
      </c>
      <c r="F73" s="255"/>
      <c r="G73" s="32"/>
      <c r="H73" s="143"/>
      <c r="I73" s="22" t="str">
        <f t="shared" si="0"/>
        <v/>
      </c>
    </row>
    <row r="74" spans="1:9" x14ac:dyDescent="0.25">
      <c r="A74" s="21"/>
      <c r="B74" s="254" t="str">
        <f>IF($A74&gt;0,VLOOKUP($A74,[2]ADICIONALES!$A$1:$C$200,2,FALSE),"")</f>
        <v/>
      </c>
      <c r="C74" s="254"/>
      <c r="D74" s="254"/>
      <c r="E74" s="255" t="str">
        <f>IF($A74&gt;0,VLOOKUP($A74,[2]ADICIONALES!$A$1:$C$200,3,FALSE),"")</f>
        <v/>
      </c>
      <c r="F74" s="255"/>
      <c r="G74" s="32"/>
      <c r="H74" s="143"/>
      <c r="I74" s="22" t="str">
        <f t="shared" si="0"/>
        <v/>
      </c>
    </row>
    <row r="75" spans="1:9" x14ac:dyDescent="0.25">
      <c r="A75" s="21"/>
      <c r="B75" s="254" t="str">
        <f>IF($A75&gt;0,VLOOKUP($A75,[2]ADICIONALES!$A$1:$C$200,2,FALSE),"")</f>
        <v/>
      </c>
      <c r="C75" s="254"/>
      <c r="D75" s="254"/>
      <c r="E75" s="255" t="str">
        <f>IF($A75&gt;0,VLOOKUP($A75,[2]ADICIONALES!$A$1:$C$200,3,FALSE),"")</f>
        <v/>
      </c>
      <c r="F75" s="255"/>
      <c r="G75" s="32"/>
      <c r="H75" s="143"/>
      <c r="I75" s="22" t="str">
        <f t="shared" si="0"/>
        <v/>
      </c>
    </row>
    <row r="76" spans="1:9" x14ac:dyDescent="0.25">
      <c r="A76" s="21"/>
      <c r="B76" s="254" t="str">
        <f>IF($A76&gt;0,VLOOKUP($A76,[2]ADICIONALES!$A$1:$C$200,2,FALSE),"")</f>
        <v/>
      </c>
      <c r="C76" s="254"/>
      <c r="D76" s="254"/>
      <c r="E76" s="255" t="str">
        <f>IF($A76&gt;0,VLOOKUP($A76,[2]ADICIONALES!$A$1:$C$200,3,FALSE),"")</f>
        <v/>
      </c>
      <c r="F76" s="255"/>
      <c r="G76" s="32"/>
      <c r="H76" s="143"/>
      <c r="I76" s="22" t="str">
        <f t="shared" si="0"/>
        <v/>
      </c>
    </row>
    <row r="77" spans="1:9" x14ac:dyDescent="0.25">
      <c r="A77" s="21"/>
      <c r="B77" s="254" t="str">
        <f>IF($A77&gt;0,VLOOKUP($A77,[2]ADICIONALES!$A$1:$C$200,2,FALSE),"")</f>
        <v/>
      </c>
      <c r="C77" s="254"/>
      <c r="D77" s="254"/>
      <c r="E77" s="255" t="str">
        <f>IF($A77&gt;0,VLOOKUP($A77,[2]ADICIONALES!$A$1:$C$200,3,FALSE),"")</f>
        <v/>
      </c>
      <c r="F77" s="255"/>
      <c r="G77" s="32"/>
      <c r="H77" s="143"/>
      <c r="I77" s="22" t="str">
        <f t="shared" si="0"/>
        <v/>
      </c>
    </row>
    <row r="78" spans="1:9" x14ac:dyDescent="0.25">
      <c r="A78" s="21"/>
      <c r="B78" s="254" t="str">
        <f>IF($A78&gt;0,VLOOKUP($A78,[2]ADICIONALES!$A$1:$C$200,2,FALSE),"")</f>
        <v/>
      </c>
      <c r="C78" s="254"/>
      <c r="D78" s="254"/>
      <c r="E78" s="255" t="str">
        <f>IF($A78&gt;0,VLOOKUP($A78,[2]ADICIONALES!$A$1:$C$200,3,FALSE),"")</f>
        <v/>
      </c>
      <c r="F78" s="255"/>
      <c r="G78" s="32"/>
      <c r="H78" s="143"/>
      <c r="I78" s="22" t="str">
        <f t="shared" si="0"/>
        <v/>
      </c>
    </row>
    <row r="79" spans="1:9" x14ac:dyDescent="0.25">
      <c r="A79" s="21"/>
      <c r="B79" s="254" t="str">
        <f>IF($A79&gt;0,VLOOKUP($A79,[2]ADICIONALES!$A$1:$C$200,2,FALSE),"")</f>
        <v/>
      </c>
      <c r="C79" s="254"/>
      <c r="D79" s="254"/>
      <c r="E79" s="255" t="str">
        <f>IF($A79&gt;0,VLOOKUP($A79,[2]ADICIONALES!$A$1:$C$200,3,FALSE),"")</f>
        <v/>
      </c>
      <c r="F79" s="255"/>
      <c r="G79" s="32"/>
      <c r="H79" s="143"/>
      <c r="I79" s="22" t="str">
        <f t="shared" si="0"/>
        <v/>
      </c>
    </row>
    <row r="80" spans="1:9" x14ac:dyDescent="0.25">
      <c r="A80" s="21"/>
      <c r="B80" s="254" t="str">
        <f>IF($A80&gt;0,VLOOKUP($A80,[2]ADICIONALES!$A$1:$C$200,2,FALSE),"")</f>
        <v/>
      </c>
      <c r="C80" s="254"/>
      <c r="D80" s="254"/>
      <c r="E80" s="255" t="str">
        <f>IF($A80&gt;0,VLOOKUP($A80,[2]ADICIONALES!$A$1:$C$200,3,FALSE),"")</f>
        <v/>
      </c>
      <c r="F80" s="255"/>
      <c r="G80" s="32"/>
      <c r="H80" s="143"/>
      <c r="I80" s="22" t="str">
        <f t="shared" si="0"/>
        <v/>
      </c>
    </row>
    <row r="81" spans="1:14" x14ac:dyDescent="0.25">
      <c r="A81" s="21"/>
      <c r="B81" s="254" t="str">
        <f>IF($A81&gt;0,VLOOKUP($A81,[2]ADICIONALES!$A$1:$C$200,2,FALSE),"")</f>
        <v/>
      </c>
      <c r="C81" s="254"/>
      <c r="D81" s="254"/>
      <c r="E81" s="255" t="str">
        <f>IF($A81&gt;0,VLOOKUP($A81,[2]ADICIONALES!$A$1:$C$200,3,FALSE),"")</f>
        <v/>
      </c>
      <c r="F81" s="255"/>
      <c r="G81" s="32"/>
      <c r="H81" s="143"/>
      <c r="I81" s="22" t="str">
        <f t="shared" si="0"/>
        <v/>
      </c>
    </row>
    <row r="82" spans="1:14" x14ac:dyDescent="0.25">
      <c r="A82" s="21"/>
      <c r="B82" s="254" t="str">
        <f>IF($A82&gt;0,VLOOKUP($A82,[2]ADICIONALES!$A$1:$C$200,2,FALSE),"")</f>
        <v/>
      </c>
      <c r="C82" s="254"/>
      <c r="D82" s="254"/>
      <c r="E82" s="255" t="str">
        <f>IF($A82&gt;0,VLOOKUP($A82,[2]ADICIONALES!$A$1:$C$200,3,FALSE),"")</f>
        <v/>
      </c>
      <c r="F82" s="255"/>
      <c r="G82" s="32"/>
      <c r="H82" s="143"/>
      <c r="I82" s="22" t="str">
        <f t="shared" si="0"/>
        <v/>
      </c>
    </row>
    <row r="83" spans="1:14" x14ac:dyDescent="0.25">
      <c r="A83" s="21"/>
      <c r="B83" s="254" t="str">
        <f>IF($A83&gt;0,VLOOKUP($A83,[2]ADICIONALES!$A$1:$C$200,2,FALSE),"")</f>
        <v/>
      </c>
      <c r="C83" s="254"/>
      <c r="D83" s="254"/>
      <c r="E83" s="255" t="str">
        <f>IF($A83&gt;0,VLOOKUP($A83,[2]ADICIONALES!$A$1:$C$200,3,FALSE),"")</f>
        <v/>
      </c>
      <c r="F83" s="255"/>
      <c r="G83" s="32"/>
      <c r="H83" s="143"/>
      <c r="I83" s="22" t="str">
        <f t="shared" si="0"/>
        <v/>
      </c>
    </row>
    <row r="84" spans="1:14" x14ac:dyDescent="0.25">
      <c r="A84" s="21"/>
      <c r="B84" s="254" t="str">
        <f>IF($A84&gt;0,VLOOKUP($A84,[2]ADICIONALES!$A$1:$C$200,2,FALSE),"")</f>
        <v/>
      </c>
      <c r="C84" s="254"/>
      <c r="D84" s="254"/>
      <c r="E84" s="255" t="str">
        <f>IF($A84&gt;0,VLOOKUP($A84,[2]ADICIONALES!$A$1:$C$200,3,FALSE),"")</f>
        <v/>
      </c>
      <c r="F84" s="255"/>
      <c r="G84" s="32"/>
      <c r="H84" s="143"/>
      <c r="I84" s="22" t="str">
        <f t="shared" si="0"/>
        <v/>
      </c>
    </row>
    <row r="85" spans="1:14" x14ac:dyDescent="0.25">
      <c r="A85" s="21"/>
      <c r="B85" s="254" t="str">
        <f>IF($A85&gt;0,VLOOKUP($A85,[2]ADICIONALES!$A$1:$C$200,2,FALSE),"")</f>
        <v/>
      </c>
      <c r="C85" s="254"/>
      <c r="D85" s="254"/>
      <c r="E85" s="255" t="str">
        <f>IF($A85&gt;0,VLOOKUP($A85,[2]ADICIONALES!$A$1:$C$200,3,FALSE),"")</f>
        <v/>
      </c>
      <c r="F85" s="255"/>
      <c r="G85" s="32"/>
      <c r="H85" s="143"/>
      <c r="I85" s="22" t="str">
        <f t="shared" si="0"/>
        <v/>
      </c>
    </row>
    <row r="86" spans="1:14" x14ac:dyDescent="0.25">
      <c r="A86" s="21"/>
      <c r="B86" s="254" t="str">
        <f>IF($A86&gt;0,VLOOKUP($A86,[2]ADICIONALES!$A$1:$C$200,2,FALSE),"")</f>
        <v/>
      </c>
      <c r="C86" s="254"/>
      <c r="D86" s="254"/>
      <c r="E86" s="255" t="str">
        <f>IF($A86&gt;0,VLOOKUP($A86,[2]ADICIONALES!$A$1:$C$200,3,FALSE),"")</f>
        <v/>
      </c>
      <c r="F86" s="255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54" t="str">
        <f>IF($A87&gt;0,VLOOKUP($A87,[2]ADICIONALES!$A$1:$C$200,2,FALSE),"")</f>
        <v/>
      </c>
      <c r="C87" s="254"/>
      <c r="D87" s="254"/>
      <c r="E87" s="256"/>
      <c r="F87" s="256"/>
      <c r="G87" s="23"/>
      <c r="H87" s="143"/>
      <c r="I87" s="24"/>
    </row>
    <row r="88" spans="1:14" x14ac:dyDescent="0.25">
      <c r="E88" s="257"/>
      <c r="F88" s="257"/>
      <c r="G88" s="32"/>
      <c r="H88" s="143"/>
    </row>
    <row r="89" spans="1:14" s="8" customFormat="1" x14ac:dyDescent="0.25">
      <c r="A89" s="6"/>
      <c r="B89" s="6"/>
      <c r="C89" s="6"/>
      <c r="D89" s="6"/>
      <c r="E89" s="257"/>
      <c r="F89" s="257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57"/>
      <c r="F90" s="257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57"/>
      <c r="F91" s="257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57"/>
      <c r="F92" s="257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57"/>
      <c r="F93" s="257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57"/>
      <c r="F94" s="257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57"/>
      <c r="F95" s="257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57"/>
      <c r="F96" s="257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57"/>
      <c r="F97" s="257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57"/>
      <c r="F98" s="257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57"/>
      <c r="F99" s="257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57"/>
      <c r="F100" s="257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57"/>
      <c r="F101" s="257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57"/>
      <c r="F102" s="257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57"/>
      <c r="F103" s="257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57"/>
      <c r="F104" s="257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57"/>
      <c r="F105" s="257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57"/>
      <c r="F106" s="257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57"/>
      <c r="F107" s="257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57"/>
      <c r="F108" s="257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57"/>
      <c r="F109" s="257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57"/>
      <c r="F110" s="257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57"/>
      <c r="F111" s="257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57"/>
      <c r="F112" s="257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57"/>
      <c r="F113" s="257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57"/>
      <c r="F114" s="257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57"/>
      <c r="F115" s="257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57"/>
      <c r="F116" s="257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57"/>
      <c r="F117" s="257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57"/>
      <c r="F118" s="257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57"/>
      <c r="F119" s="257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57"/>
      <c r="F120" s="257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57"/>
      <c r="F121" s="257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57"/>
      <c r="F122" s="257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57"/>
      <c r="F123" s="257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57"/>
      <c r="F124" s="257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57"/>
      <c r="F125" s="257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57"/>
      <c r="F126" s="257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57"/>
      <c r="F127" s="257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57"/>
      <c r="F128" s="257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57"/>
      <c r="F129" s="257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57"/>
      <c r="F130" s="257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57"/>
      <c r="F131" s="257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57"/>
      <c r="F132" s="257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57"/>
      <c r="F133" s="257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57"/>
      <c r="F134" s="257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57"/>
      <c r="F135" s="257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57"/>
      <c r="F136" s="257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57"/>
      <c r="F137" s="257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57"/>
      <c r="F138" s="257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57"/>
      <c r="F139" s="257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57"/>
      <c r="F140" s="257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57"/>
      <c r="F141" s="257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57"/>
      <c r="F142" s="257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57"/>
      <c r="F143" s="257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57"/>
      <c r="F144" s="257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57"/>
      <c r="F145" s="257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57"/>
      <c r="F146" s="257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57"/>
      <c r="F147" s="257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57"/>
      <c r="F148" s="257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57"/>
      <c r="F149" s="257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57"/>
      <c r="F150" s="257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57"/>
      <c r="F151" s="257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57"/>
      <c r="F152" s="257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57"/>
      <c r="F153" s="257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57"/>
      <c r="F154" s="257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57"/>
      <c r="F155" s="257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57"/>
      <c r="F156" s="257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57"/>
      <c r="F157" s="257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57"/>
      <c r="F158" s="257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57"/>
      <c r="F159" s="257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57"/>
      <c r="F160" s="257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57"/>
      <c r="F161" s="257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57"/>
      <c r="F162" s="257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57"/>
      <c r="F163" s="257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57"/>
      <c r="F164" s="257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57"/>
      <c r="F165" s="257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57"/>
      <c r="F166" s="257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57"/>
      <c r="F167" s="257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57"/>
      <c r="F168" s="257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57"/>
      <c r="F169" s="257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57"/>
      <c r="F170" s="257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57"/>
      <c r="F171" s="257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57"/>
      <c r="F172" s="257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57"/>
      <c r="F173" s="257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57"/>
      <c r="F174" s="257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57"/>
      <c r="F175" s="257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57"/>
      <c r="F176" s="257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57"/>
      <c r="F177" s="257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57"/>
      <c r="F178" s="257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57"/>
      <c r="F179" s="257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57"/>
      <c r="F180" s="257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57"/>
      <c r="F181" s="257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57"/>
      <c r="F182" s="257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57"/>
      <c r="F183" s="257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57"/>
      <c r="F184" s="257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57"/>
      <c r="F185" s="257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57"/>
      <c r="F186" s="257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57"/>
      <c r="F187" s="257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57"/>
      <c r="F188" s="257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57"/>
      <c r="F189" s="257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57"/>
      <c r="F190" s="257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57"/>
      <c r="F191" s="257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57"/>
      <c r="F192" s="257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57"/>
      <c r="F193" s="257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57"/>
      <c r="F194" s="257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57"/>
      <c r="F195" s="257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57"/>
      <c r="F196" s="257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57"/>
      <c r="F197" s="257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57"/>
      <c r="F198" s="257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57"/>
      <c r="F199" s="257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57"/>
      <c r="F200" s="257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57"/>
      <c r="F201" s="257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57"/>
      <c r="F202" s="257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57"/>
      <c r="F203" s="257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57"/>
      <c r="F204" s="257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57"/>
      <c r="F205" s="257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57"/>
      <c r="F206" s="257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57"/>
      <c r="F207" s="257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57"/>
      <c r="F208" s="257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57"/>
      <c r="F209" s="257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57"/>
      <c r="F210" s="257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57"/>
      <c r="F211" s="257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57"/>
      <c r="F212" s="257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57"/>
      <c r="F213" s="257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57"/>
      <c r="F282" s="257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57"/>
      <c r="F283" s="257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57"/>
      <c r="F284" s="257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57"/>
      <c r="F285" s="257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57"/>
      <c r="F286" s="257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57"/>
      <c r="F287" s="257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57"/>
      <c r="F288" s="257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57"/>
      <c r="F289" s="257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57"/>
      <c r="F290" s="257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57"/>
      <c r="F291" s="257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57"/>
      <c r="F292" s="257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57"/>
      <c r="F293" s="257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57"/>
      <c r="F294" s="257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57"/>
      <c r="F295" s="257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57"/>
      <c r="F296" s="257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57"/>
      <c r="F297" s="257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57"/>
      <c r="F298" s="257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57"/>
      <c r="F299" s="257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57"/>
      <c r="F300" s="257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57"/>
      <c r="F301" s="257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57"/>
      <c r="F302" s="257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57"/>
      <c r="F303" s="257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57"/>
      <c r="F304" s="257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57"/>
      <c r="F305" s="257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57"/>
      <c r="F306" s="257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57"/>
      <c r="F307" s="257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57"/>
      <c r="F308" s="257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57"/>
      <c r="F309" s="257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57"/>
      <c r="F310" s="257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57"/>
      <c r="F311" s="257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57"/>
      <c r="F312" s="257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57"/>
      <c r="F313" s="257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57"/>
      <c r="F314" s="257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57"/>
      <c r="F315" s="257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75"/>
      <c r="H383" s="275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75"/>
      <c r="H384" s="275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75"/>
      <c r="H385" s="275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75"/>
      <c r="H386" s="275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75"/>
      <c r="H387" s="275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75"/>
      <c r="H388" s="275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75"/>
      <c r="H389" s="275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75"/>
      <c r="H390" s="275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75"/>
      <c r="H391" s="275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75"/>
      <c r="H392" s="275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75"/>
      <c r="H393" s="275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75"/>
      <c r="H394" s="275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75"/>
      <c r="H395" s="275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75"/>
      <c r="H396" s="275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75"/>
      <c r="H397" s="275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75"/>
      <c r="H398" s="275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75"/>
      <c r="H399" s="275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75"/>
      <c r="H400" s="275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75"/>
      <c r="H401" s="275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75"/>
      <c r="H402" s="275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75"/>
      <c r="H403" s="275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75"/>
      <c r="H404" s="275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75"/>
      <c r="H405" s="275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75"/>
      <c r="H406" s="275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75"/>
      <c r="H407" s="275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75"/>
      <c r="H408" s="275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75"/>
      <c r="H409" s="275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75"/>
      <c r="H410" s="275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75"/>
      <c r="H411" s="275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75"/>
      <c r="H412" s="275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75"/>
      <c r="H413" s="275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75"/>
      <c r="H414" s="275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75"/>
      <c r="H415" s="275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75"/>
      <c r="H416" s="275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showGridLines="0" topLeftCell="A29" zoomScaleNormal="100" zoomScaleSheetLayoutView="100" workbookViewId="0">
      <selection activeCell="E38" sqref="E38:F3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1:18" ht="6.75" hidden="1" customHeight="1" x14ac:dyDescent="0.25">
      <c r="B1" s="207"/>
      <c r="C1" s="207"/>
      <c r="D1" s="207"/>
      <c r="E1" s="205"/>
      <c r="F1" s="205"/>
      <c r="G1" s="205"/>
      <c r="H1" s="205"/>
      <c r="I1" s="51"/>
      <c r="J1" s="210"/>
      <c r="L1" s="10"/>
      <c r="M1" s="210"/>
      <c r="N1" s="210"/>
      <c r="O1" s="210"/>
      <c r="P1" s="210"/>
      <c r="Q1" s="210"/>
      <c r="R1" s="210"/>
    </row>
    <row r="2" spans="1:18" ht="28.5" customHeight="1" x14ac:dyDescent="0.25">
      <c r="B2" s="260" t="s">
        <v>360</v>
      </c>
      <c r="C2" s="260"/>
      <c r="D2" s="260"/>
      <c r="E2" s="260"/>
      <c r="F2" s="260"/>
      <c r="G2" s="260"/>
      <c r="H2" s="260"/>
      <c r="I2" s="260"/>
      <c r="J2" s="210"/>
      <c r="L2" s="10"/>
      <c r="M2" s="210"/>
      <c r="N2" s="210"/>
      <c r="O2" s="210"/>
      <c r="P2" s="210"/>
      <c r="Q2" s="210"/>
      <c r="R2" s="210"/>
    </row>
    <row r="3" spans="1:18" ht="28.5" customHeight="1" x14ac:dyDescent="0.25">
      <c r="B3" s="291" t="s">
        <v>49</v>
      </c>
      <c r="C3" s="291"/>
      <c r="D3" s="291"/>
      <c r="E3" s="36">
        <v>0.66666666666666663</v>
      </c>
      <c r="F3" s="36" t="s">
        <v>73</v>
      </c>
      <c r="G3" s="36"/>
      <c r="H3" s="36">
        <v>0.98958333333333337</v>
      </c>
      <c r="I3" s="37">
        <f ca="1">NOW()</f>
        <v>42550.551674652779</v>
      </c>
      <c r="J3" s="210"/>
      <c r="L3" s="10"/>
      <c r="M3" s="210"/>
      <c r="N3" s="210"/>
      <c r="O3" s="210"/>
      <c r="P3" s="210"/>
      <c r="Q3" s="210"/>
      <c r="R3" s="210"/>
    </row>
    <row r="4" spans="1:18" ht="14.25" customHeight="1" x14ac:dyDescent="0.25">
      <c r="B4" s="52" t="s">
        <v>361</v>
      </c>
      <c r="C4" s="52"/>
      <c r="D4" s="52"/>
      <c r="E4" s="258">
        <v>150000</v>
      </c>
      <c r="F4" s="258"/>
      <c r="G4" s="259">
        <v>100</v>
      </c>
      <c r="H4" s="259"/>
      <c r="I4" s="53">
        <f>E4*G4</f>
        <v>15000000</v>
      </c>
      <c r="J4" s="53">
        <v>3490000</v>
      </c>
      <c r="L4" s="12"/>
      <c r="M4" s="210"/>
      <c r="N4" s="210"/>
      <c r="O4" s="210"/>
      <c r="P4" s="210"/>
      <c r="Q4" s="210"/>
      <c r="R4" s="210"/>
    </row>
    <row r="5" spans="1:18" ht="14.25" customHeight="1" x14ac:dyDescent="0.25">
      <c r="B5" s="54" t="s">
        <v>365</v>
      </c>
      <c r="C5" s="54"/>
      <c r="D5" s="54"/>
      <c r="E5" s="259" t="s">
        <v>51</v>
      </c>
      <c r="F5" s="259"/>
      <c r="G5" s="259" t="s">
        <v>51</v>
      </c>
      <c r="H5" s="259"/>
      <c r="I5" s="203" t="s">
        <v>51</v>
      </c>
      <c r="L5" s="13"/>
      <c r="M5" s="32"/>
      <c r="N5" s="32"/>
      <c r="O5" s="32"/>
      <c r="P5" s="32"/>
      <c r="Q5" s="32"/>
      <c r="R5" s="32"/>
    </row>
    <row r="6" spans="1:18" ht="14.25" customHeight="1" x14ac:dyDescent="0.25">
      <c r="B6" s="14" t="s">
        <v>276</v>
      </c>
      <c r="C6" s="14"/>
      <c r="D6" s="14"/>
      <c r="E6" s="258">
        <v>3400</v>
      </c>
      <c r="F6" s="258"/>
      <c r="G6" s="259"/>
      <c r="H6" s="259"/>
      <c r="I6" s="202"/>
      <c r="L6" s="13"/>
      <c r="M6" s="32"/>
      <c r="N6" s="32"/>
      <c r="O6" s="32"/>
      <c r="P6" s="32"/>
      <c r="Q6" s="32"/>
      <c r="R6" s="32"/>
    </row>
    <row r="7" spans="1:18" x14ac:dyDescent="0.25">
      <c r="B7" s="52" t="s">
        <v>71</v>
      </c>
      <c r="C7" s="52"/>
      <c r="D7" s="52"/>
      <c r="E7" s="258">
        <v>22000</v>
      </c>
      <c r="F7" s="258"/>
      <c r="G7" s="259"/>
      <c r="H7" s="259"/>
      <c r="I7" s="202"/>
      <c r="L7" s="15"/>
      <c r="M7" s="32"/>
      <c r="N7" s="32"/>
      <c r="O7" s="32"/>
      <c r="P7" s="32"/>
      <c r="Q7" s="32"/>
      <c r="R7" s="32"/>
    </row>
    <row r="8" spans="1:18" x14ac:dyDescent="0.25">
      <c r="B8" s="52" t="s">
        <v>113</v>
      </c>
      <c r="C8" s="52"/>
      <c r="D8" s="52"/>
      <c r="E8" s="258">
        <v>5800</v>
      </c>
      <c r="F8" s="258"/>
      <c r="G8" s="259"/>
      <c r="H8" s="259"/>
      <c r="I8" s="202"/>
      <c r="L8" s="15"/>
      <c r="M8" s="32"/>
      <c r="N8" s="32"/>
      <c r="O8" s="32"/>
      <c r="P8" s="32"/>
      <c r="Q8" s="32"/>
      <c r="R8" s="32"/>
    </row>
    <row r="9" spans="1:18" x14ac:dyDescent="0.25">
      <c r="B9" s="55"/>
      <c r="C9" s="55"/>
      <c r="D9" s="55"/>
      <c r="E9" s="258"/>
      <c r="F9" s="258"/>
      <c r="G9" s="259"/>
      <c r="H9" s="259"/>
      <c r="I9" s="53"/>
      <c r="L9" s="15"/>
      <c r="M9" s="32"/>
      <c r="N9" s="32"/>
      <c r="O9" s="32"/>
      <c r="P9" s="32"/>
      <c r="Q9" s="32"/>
      <c r="R9" s="32"/>
    </row>
    <row r="10" spans="1:18" ht="17.100000000000001" customHeight="1" x14ac:dyDescent="0.25">
      <c r="B10" s="268" t="s">
        <v>283</v>
      </c>
      <c r="C10" s="268"/>
      <c r="D10" s="268"/>
      <c r="E10" s="258"/>
      <c r="F10" s="258"/>
      <c r="G10" s="259"/>
      <c r="H10" s="259"/>
      <c r="I10" s="53"/>
      <c r="L10" s="15"/>
      <c r="M10" s="32"/>
      <c r="N10" s="32"/>
      <c r="O10" s="32"/>
      <c r="P10" s="32"/>
      <c r="Q10" s="32"/>
      <c r="R10" s="32"/>
    </row>
    <row r="11" spans="1:18" ht="17.100000000000001" customHeight="1" x14ac:dyDescent="0.25">
      <c r="B11" s="269" t="s">
        <v>308</v>
      </c>
      <c r="C11" s="269"/>
      <c r="D11" s="269"/>
      <c r="E11" s="202"/>
      <c r="F11" s="202"/>
      <c r="G11" s="203"/>
      <c r="H11" s="203"/>
      <c r="I11" s="53"/>
      <c r="L11" s="15"/>
      <c r="M11" s="32"/>
      <c r="N11" s="32"/>
      <c r="O11" s="32"/>
      <c r="P11" s="32"/>
      <c r="Q11" s="32"/>
      <c r="R11" s="32"/>
    </row>
    <row r="12" spans="1:18" x14ac:dyDescent="0.25">
      <c r="B12" s="26" t="s">
        <v>278</v>
      </c>
      <c r="C12" s="19"/>
      <c r="D12" s="121"/>
      <c r="E12" s="267">
        <v>49900</v>
      </c>
      <c r="F12" s="267"/>
      <c r="G12" s="289"/>
      <c r="H12" s="289"/>
      <c r="I12" s="131"/>
      <c r="J12" s="17"/>
      <c r="K12" s="7"/>
      <c r="L12" s="58"/>
      <c r="M12" s="32"/>
      <c r="N12" s="32"/>
      <c r="O12" s="32"/>
      <c r="P12" s="32"/>
      <c r="Q12" s="32"/>
      <c r="R12" s="32"/>
    </row>
    <row r="13" spans="1:18" x14ac:dyDescent="0.25">
      <c r="B13" s="59" t="s">
        <v>307</v>
      </c>
      <c r="C13" s="58"/>
      <c r="D13" s="58"/>
      <c r="E13" s="258">
        <v>30000</v>
      </c>
      <c r="F13" s="258"/>
      <c r="G13" s="290"/>
      <c r="H13" s="290"/>
      <c r="I13" s="201"/>
      <c r="J13" s="17"/>
      <c r="K13" s="7"/>
      <c r="L13" s="58"/>
      <c r="M13" s="32"/>
      <c r="N13" s="32"/>
      <c r="O13" s="32"/>
      <c r="P13" s="32"/>
      <c r="Q13" s="32"/>
      <c r="R13" s="32"/>
    </row>
    <row r="14" spans="1:18" ht="15.75" thickBot="1" x14ac:dyDescent="0.3">
      <c r="B14" s="270" t="s">
        <v>116</v>
      </c>
      <c r="C14" s="270"/>
      <c r="D14" s="270"/>
      <c r="E14" s="270"/>
      <c r="F14" s="270"/>
      <c r="G14" s="270"/>
      <c r="H14" s="61"/>
      <c r="I14" s="62">
        <f>SUM(I4:I13)</f>
        <v>15000000</v>
      </c>
      <c r="L14" s="15"/>
      <c r="M14" s="32"/>
      <c r="N14" s="32"/>
      <c r="O14" s="32"/>
      <c r="P14" s="32"/>
      <c r="Q14" s="32"/>
      <c r="R14" s="32"/>
    </row>
    <row r="15" spans="1:18" ht="7.5" customHeight="1" thickTop="1" x14ac:dyDescent="0.25">
      <c r="B15" s="43"/>
      <c r="C15" s="43"/>
      <c r="D15" s="43"/>
      <c r="E15" s="40"/>
      <c r="F15" s="40"/>
      <c r="G15" s="42"/>
      <c r="H15" s="42"/>
      <c r="I15" s="44"/>
      <c r="L15" s="32"/>
      <c r="M15" s="32"/>
      <c r="N15" s="32"/>
      <c r="O15" s="32"/>
      <c r="P15" s="32"/>
      <c r="Q15" s="32"/>
      <c r="R15" s="32"/>
    </row>
    <row r="16" spans="1:18" ht="5.25" customHeight="1" x14ac:dyDescent="0.25">
      <c r="A16" s="19"/>
      <c r="B16" s="204"/>
      <c r="C16" s="204"/>
      <c r="D16" s="204"/>
      <c r="E16" s="204"/>
      <c r="F16" s="204"/>
      <c r="G16" s="204"/>
      <c r="H16" s="204"/>
      <c r="I16" s="47"/>
    </row>
    <row r="17" spans="1:18" x14ac:dyDescent="0.25">
      <c r="A17" s="19"/>
      <c r="B17" s="19"/>
      <c r="C17" s="249" t="s">
        <v>362</v>
      </c>
      <c r="D17" s="249"/>
      <c r="E17" s="209" t="s">
        <v>52</v>
      </c>
      <c r="F17" s="20"/>
      <c r="G17" s="20"/>
      <c r="H17" s="209" t="s">
        <v>0</v>
      </c>
      <c r="I17" s="209" t="s">
        <v>4</v>
      </c>
    </row>
    <row r="18" spans="1:18" ht="30" customHeight="1" x14ac:dyDescent="0.25">
      <c r="B18" s="274" t="s">
        <v>284</v>
      </c>
      <c r="C18" s="274"/>
      <c r="D18" s="274"/>
      <c r="E18" s="258">
        <v>4500000</v>
      </c>
      <c r="F18" s="258">
        <v>3800000</v>
      </c>
      <c r="G18" s="203"/>
      <c r="H18" s="203"/>
      <c r="I18" s="53"/>
      <c r="J18" s="18"/>
      <c r="K18" s="18"/>
      <c r="L18" s="15"/>
      <c r="M18" s="32"/>
      <c r="N18" s="32"/>
      <c r="O18" s="32"/>
      <c r="P18" s="32"/>
      <c r="Q18" s="32"/>
      <c r="R18" s="32"/>
    </row>
    <row r="19" spans="1:18" ht="15.75" customHeight="1" x14ac:dyDescent="0.25">
      <c r="B19" s="59" t="s">
        <v>282</v>
      </c>
      <c r="C19" s="59"/>
      <c r="E19" s="258">
        <v>65000</v>
      </c>
      <c r="F19" s="258">
        <v>65000</v>
      </c>
      <c r="G19" s="208"/>
      <c r="H19" s="208"/>
      <c r="I19" s="40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128</v>
      </c>
      <c r="C20" s="59"/>
      <c r="E20" s="267">
        <v>650000</v>
      </c>
      <c r="F20" s="267"/>
      <c r="G20" s="208"/>
      <c r="H20" s="208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A21" s="21"/>
      <c r="B21" s="59" t="s">
        <v>129</v>
      </c>
      <c r="C21" s="59"/>
      <c r="E21" s="267">
        <v>480000</v>
      </c>
      <c r="F21" s="267"/>
      <c r="G21" s="259"/>
      <c r="H21" s="259"/>
      <c r="I21" s="53"/>
    </row>
    <row r="22" spans="1:18" ht="15.75" customHeight="1" x14ac:dyDescent="0.25">
      <c r="A22" s="21"/>
      <c r="B22" s="59" t="s">
        <v>188</v>
      </c>
      <c r="C22" s="59"/>
      <c r="E22" s="267">
        <v>500000</v>
      </c>
      <c r="F22" s="267"/>
      <c r="G22" s="288"/>
      <c r="H22" s="288"/>
      <c r="I22" s="53"/>
    </row>
    <row r="23" spans="1:18" ht="15.75" customHeight="1" x14ac:dyDescent="0.25">
      <c r="A23" s="21"/>
      <c r="B23" s="59" t="s">
        <v>86</v>
      </c>
      <c r="C23" s="59"/>
      <c r="E23" s="258">
        <v>850000</v>
      </c>
      <c r="F23" s="258">
        <v>65000</v>
      </c>
      <c r="G23" s="259"/>
      <c r="H23" s="259"/>
      <c r="I23" s="53"/>
    </row>
    <row r="24" spans="1:18" ht="15.75" customHeight="1" x14ac:dyDescent="0.25">
      <c r="A24" s="21"/>
      <c r="B24" s="274" t="s">
        <v>124</v>
      </c>
      <c r="C24" s="274"/>
      <c r="D24" s="274"/>
      <c r="E24" s="258">
        <v>1850000</v>
      </c>
      <c r="F24" s="258">
        <v>160000</v>
      </c>
      <c r="G24" s="32"/>
      <c r="H24" s="206"/>
      <c r="I24" s="22"/>
    </row>
    <row r="25" spans="1:18" ht="36.75" customHeight="1" x14ac:dyDescent="0.25">
      <c r="A25" s="21"/>
      <c r="B25" s="274" t="s">
        <v>125</v>
      </c>
      <c r="C25" s="274"/>
      <c r="D25" s="274"/>
      <c r="E25" s="258">
        <v>1600000</v>
      </c>
      <c r="F25" s="258">
        <v>160000</v>
      </c>
      <c r="G25" s="259"/>
      <c r="H25" s="259"/>
      <c r="I25" s="53"/>
    </row>
    <row r="26" spans="1:18" ht="15.75" customHeight="1" x14ac:dyDescent="0.25">
      <c r="A26" s="21"/>
      <c r="B26" s="59" t="s">
        <v>265</v>
      </c>
      <c r="C26" s="59"/>
      <c r="E26" s="267">
        <v>7500</v>
      </c>
      <c r="F26" s="267"/>
      <c r="G26" s="203"/>
      <c r="H26" s="203"/>
      <c r="I26" s="53"/>
    </row>
    <row r="27" spans="1:18" ht="15.75" customHeight="1" x14ac:dyDescent="0.25">
      <c r="A27" s="21"/>
      <c r="B27" s="59" t="s">
        <v>266</v>
      </c>
      <c r="C27" s="59"/>
      <c r="E27" s="267">
        <v>9000</v>
      </c>
      <c r="F27" s="267"/>
      <c r="G27" s="203"/>
      <c r="H27" s="203"/>
      <c r="I27" s="53"/>
    </row>
    <row r="28" spans="1:18" ht="15.75" customHeight="1" x14ac:dyDescent="0.25">
      <c r="A28" s="21"/>
      <c r="B28" s="59" t="s">
        <v>268</v>
      </c>
      <c r="C28" s="59"/>
      <c r="E28" s="267">
        <v>65000</v>
      </c>
      <c r="F28" s="267"/>
      <c r="G28" s="203"/>
      <c r="H28" s="203"/>
      <c r="I28" s="53"/>
    </row>
    <row r="29" spans="1:18" ht="15.75" customHeight="1" x14ac:dyDescent="0.25">
      <c r="A29" s="21"/>
      <c r="B29" s="59" t="s">
        <v>279</v>
      </c>
      <c r="C29" s="59"/>
      <c r="E29" s="267">
        <v>220000</v>
      </c>
      <c r="F29" s="267"/>
      <c r="G29" s="203"/>
      <c r="H29" s="203"/>
      <c r="I29" s="53"/>
    </row>
    <row r="30" spans="1:18" ht="15.75" customHeight="1" x14ac:dyDescent="0.25">
      <c r="A30" s="21"/>
      <c r="B30" s="59" t="s">
        <v>280</v>
      </c>
      <c r="C30" s="59"/>
      <c r="E30" s="267">
        <v>140000</v>
      </c>
      <c r="F30" s="267"/>
      <c r="G30" s="203"/>
      <c r="H30" s="203"/>
      <c r="I30" s="53"/>
    </row>
    <row r="31" spans="1:18" ht="48" customHeight="1" x14ac:dyDescent="0.25">
      <c r="A31" s="21"/>
      <c r="B31" s="285" t="s">
        <v>289</v>
      </c>
      <c r="C31" s="285"/>
      <c r="D31" s="285"/>
      <c r="E31" s="267">
        <v>2700000</v>
      </c>
      <c r="F31" s="267"/>
      <c r="G31" s="203"/>
      <c r="H31" s="203"/>
      <c r="I31" s="53"/>
    </row>
    <row r="32" spans="1:18" ht="43.5" customHeight="1" x14ac:dyDescent="0.25">
      <c r="A32" s="21"/>
      <c r="B32" s="285" t="s">
        <v>290</v>
      </c>
      <c r="C32" s="285"/>
      <c r="D32" s="285"/>
      <c r="E32" s="267">
        <v>2200000</v>
      </c>
      <c r="F32" s="267"/>
      <c r="G32" s="203"/>
      <c r="H32" s="203"/>
      <c r="I32" s="53"/>
    </row>
    <row r="33" spans="1:9" ht="43.5" customHeight="1" x14ac:dyDescent="0.25">
      <c r="A33" s="21"/>
      <c r="B33" s="285" t="s">
        <v>291</v>
      </c>
      <c r="C33" s="285"/>
      <c r="D33" s="285"/>
      <c r="E33" s="267">
        <v>1600000</v>
      </c>
      <c r="F33" s="267"/>
      <c r="G33" s="203"/>
      <c r="H33" s="203"/>
      <c r="I33" s="53"/>
    </row>
    <row r="34" spans="1:9" ht="15.75" thickBot="1" x14ac:dyDescent="0.3">
      <c r="A34" s="21"/>
      <c r="B34" s="270" t="s">
        <v>72</v>
      </c>
      <c r="C34" s="270"/>
      <c r="D34" s="270"/>
      <c r="E34" s="270"/>
      <c r="F34" s="270"/>
      <c r="G34" s="270"/>
      <c r="H34" s="61"/>
      <c r="I34" s="62">
        <f>+SUM(I18:I31)</f>
        <v>0</v>
      </c>
    </row>
    <row r="35" spans="1:9" ht="16.5" thickTop="1" thickBot="1" x14ac:dyDescent="0.3">
      <c r="A35" s="21"/>
      <c r="B35" s="270" t="s">
        <v>363</v>
      </c>
      <c r="C35" s="270"/>
      <c r="D35" s="270"/>
      <c r="E35" s="270"/>
      <c r="F35" s="270"/>
      <c r="G35" s="270"/>
      <c r="H35" s="61"/>
      <c r="I35" s="62">
        <f>+I34+I14</f>
        <v>15000000</v>
      </c>
    </row>
    <row r="36" spans="1:9" ht="16.5" thickTop="1" thickBot="1" x14ac:dyDescent="0.3">
      <c r="A36" s="21"/>
      <c r="B36" s="270" t="s">
        <v>354</v>
      </c>
      <c r="C36" s="270"/>
      <c r="D36" s="270"/>
      <c r="E36" s="270"/>
      <c r="F36" s="270"/>
      <c r="G36" s="270"/>
      <c r="H36" s="61"/>
      <c r="I36" s="62">
        <f>+I35*0.16</f>
        <v>2400000</v>
      </c>
    </row>
    <row r="37" spans="1:9" ht="16.5" thickTop="1" thickBot="1" x14ac:dyDescent="0.3">
      <c r="A37" s="21"/>
      <c r="B37" s="270" t="s">
        <v>126</v>
      </c>
      <c r="C37" s="270"/>
      <c r="D37" s="270"/>
      <c r="E37" s="270"/>
      <c r="F37" s="270"/>
      <c r="G37" s="270"/>
      <c r="H37" s="61"/>
      <c r="I37" s="62">
        <f>+I35+I36</f>
        <v>17400000</v>
      </c>
    </row>
    <row r="38" spans="1:9" ht="15.75" thickTop="1" x14ac:dyDescent="0.25">
      <c r="A38" s="21"/>
      <c r="B38" s="254" t="str">
        <f>IF($A38&gt;0,VLOOKUP($A38,[2]ADICIONALES!$A$1:$C$200,2,FALSE),"")</f>
        <v/>
      </c>
      <c r="C38" s="254"/>
      <c r="D38" s="254"/>
      <c r="E38" s="255" t="str">
        <f>IF($A38&gt;0,VLOOKUP($A38,[2]ADICIONALES!$A$1:$C$200,3,FALSE),"")</f>
        <v/>
      </c>
      <c r="F38" s="255"/>
      <c r="G38" s="32"/>
      <c r="H38" s="206"/>
      <c r="I38" s="22" t="str">
        <f t="shared" ref="I38:I52" si="0">IF($H38&gt;0,E38*H38,"")</f>
        <v/>
      </c>
    </row>
    <row r="39" spans="1:9" x14ac:dyDescent="0.25">
      <c r="A39" s="21"/>
      <c r="B39" s="254" t="str">
        <f>IF($A39&gt;0,VLOOKUP($A39,[2]ADICIONALES!$A$1:$C$200,2,FALSE),"")</f>
        <v/>
      </c>
      <c r="C39" s="254"/>
      <c r="D39" s="254"/>
      <c r="E39" s="255" t="str">
        <f>IF($A39&gt;0,VLOOKUP($A39,[2]ADICIONALES!$A$1:$C$200,3,FALSE),"")</f>
        <v/>
      </c>
      <c r="F39" s="255"/>
      <c r="G39" s="32"/>
      <c r="H39" s="206"/>
      <c r="I39" s="22" t="str">
        <f t="shared" si="0"/>
        <v/>
      </c>
    </row>
    <row r="40" spans="1:9" x14ac:dyDescent="0.25">
      <c r="A40" s="21"/>
      <c r="B40" s="254" t="str">
        <f>IF($A40&gt;0,VLOOKUP($A40,[2]ADICIONALES!$A$1:$C$200,2,FALSE),"")</f>
        <v/>
      </c>
      <c r="C40" s="254"/>
      <c r="D40" s="254"/>
      <c r="E40" s="255" t="str">
        <f>IF($A40&gt;0,VLOOKUP($A40,[2]ADICIONALES!$A$1:$C$200,3,FALSE),"")</f>
        <v/>
      </c>
      <c r="F40" s="255"/>
      <c r="G40" s="32"/>
      <c r="H40" s="206"/>
      <c r="I40" s="22" t="str">
        <f t="shared" si="0"/>
        <v/>
      </c>
    </row>
    <row r="41" spans="1:9" x14ac:dyDescent="0.25">
      <c r="A41" s="21"/>
      <c r="B41" s="254" t="str">
        <f>IF($A41&gt;0,VLOOKUP($A41,[2]ADICIONALES!$A$1:$C$200,2,FALSE),"")</f>
        <v/>
      </c>
      <c r="C41" s="254"/>
      <c r="D41" s="254"/>
      <c r="E41" s="255" t="str">
        <f>IF($A41&gt;0,VLOOKUP($A41,[2]ADICIONALES!$A$1:$C$200,3,FALSE),"")</f>
        <v/>
      </c>
      <c r="F41" s="255"/>
      <c r="G41" s="32"/>
      <c r="H41" s="206"/>
      <c r="I41" s="22" t="str">
        <f t="shared" si="0"/>
        <v/>
      </c>
    </row>
    <row r="42" spans="1:9" x14ac:dyDescent="0.25">
      <c r="A42" s="21"/>
      <c r="B42" s="254" t="str">
        <f>IF($A42&gt;0,VLOOKUP($A42,[2]ADICIONALES!$A$1:$C$200,2,FALSE),"")</f>
        <v/>
      </c>
      <c r="C42" s="254"/>
      <c r="D42" s="254"/>
      <c r="E42" s="255" t="str">
        <f>IF($A42&gt;0,VLOOKUP($A42,[2]ADICIONALES!$A$1:$C$200,3,FALSE),"")</f>
        <v/>
      </c>
      <c r="F42" s="255"/>
      <c r="G42" s="32"/>
      <c r="H42" s="206"/>
      <c r="I42" s="22" t="str">
        <f t="shared" si="0"/>
        <v/>
      </c>
    </row>
    <row r="43" spans="1:9" x14ac:dyDescent="0.25">
      <c r="A43" s="21"/>
      <c r="B43" s="254" t="str">
        <f>IF($A43&gt;0,VLOOKUP($A43,[2]ADICIONALES!$A$1:$C$200,2,FALSE),"")</f>
        <v/>
      </c>
      <c r="C43" s="254"/>
      <c r="D43" s="254"/>
      <c r="E43" s="255" t="str">
        <f>IF($A43&gt;0,VLOOKUP($A43,[2]ADICIONALES!$A$1:$C$200,3,FALSE),"")</f>
        <v/>
      </c>
      <c r="F43" s="255"/>
      <c r="G43" s="32"/>
      <c r="H43" s="206"/>
      <c r="I43" s="22" t="str">
        <f t="shared" si="0"/>
        <v/>
      </c>
    </row>
    <row r="44" spans="1:9" x14ac:dyDescent="0.25">
      <c r="A44" s="21"/>
      <c r="B44" s="254" t="str">
        <f>IF($A44&gt;0,VLOOKUP($A44,[2]ADICIONALES!$A$1:$C$200,2,FALSE),"")</f>
        <v/>
      </c>
      <c r="C44" s="254"/>
      <c r="D44" s="254"/>
      <c r="E44" s="255" t="str">
        <f>IF($A44&gt;0,VLOOKUP($A44,[2]ADICIONALES!$A$1:$C$200,3,FALSE),"")</f>
        <v/>
      </c>
      <c r="F44" s="255"/>
      <c r="G44" s="32"/>
      <c r="H44" s="206"/>
      <c r="I44" s="22" t="str">
        <f t="shared" si="0"/>
        <v/>
      </c>
    </row>
    <row r="45" spans="1:9" x14ac:dyDescent="0.25">
      <c r="A45" s="21"/>
      <c r="B45" s="254" t="str">
        <f>IF($A45&gt;0,VLOOKUP($A45,[2]ADICIONALES!$A$1:$C$200,2,FALSE),"")</f>
        <v/>
      </c>
      <c r="C45" s="254"/>
      <c r="D45" s="254"/>
      <c r="E45" s="255" t="str">
        <f>IF($A45&gt;0,VLOOKUP($A45,[2]ADICIONALES!$A$1:$C$200,3,FALSE),"")</f>
        <v/>
      </c>
      <c r="F45" s="255"/>
      <c r="G45" s="32"/>
      <c r="H45" s="206"/>
      <c r="I45" s="22" t="str">
        <f t="shared" si="0"/>
        <v/>
      </c>
    </row>
    <row r="46" spans="1:9" x14ac:dyDescent="0.25">
      <c r="A46" s="21"/>
      <c r="B46" s="254" t="str">
        <f>IF($A46&gt;0,VLOOKUP($A46,[2]ADICIONALES!$A$1:$C$200,2,FALSE),"")</f>
        <v/>
      </c>
      <c r="C46" s="254"/>
      <c r="D46" s="254"/>
      <c r="E46" s="255" t="str">
        <f>IF($A46&gt;0,VLOOKUP($A46,[2]ADICIONALES!$A$1:$C$200,3,FALSE),"")</f>
        <v/>
      </c>
      <c r="F46" s="255"/>
      <c r="G46" s="32"/>
      <c r="H46" s="206"/>
      <c r="I46" s="22" t="str">
        <f t="shared" si="0"/>
        <v/>
      </c>
    </row>
    <row r="47" spans="1:9" x14ac:dyDescent="0.25">
      <c r="A47" s="21"/>
      <c r="B47" s="254" t="str">
        <f>IF($A47&gt;0,VLOOKUP($A47,[2]ADICIONALES!$A$1:$C$200,2,FALSE),"")</f>
        <v/>
      </c>
      <c r="C47" s="254"/>
      <c r="D47" s="254"/>
      <c r="E47" s="255" t="str">
        <f>IF($A47&gt;0,VLOOKUP($A47,[2]ADICIONALES!$A$1:$C$200,3,FALSE),"")</f>
        <v/>
      </c>
      <c r="F47" s="255"/>
      <c r="G47" s="32"/>
      <c r="H47" s="206"/>
      <c r="I47" s="22" t="str">
        <f t="shared" si="0"/>
        <v/>
      </c>
    </row>
    <row r="48" spans="1:9" x14ac:dyDescent="0.25">
      <c r="A48" s="21"/>
      <c r="B48" s="254" t="str">
        <f>IF($A48&gt;0,VLOOKUP($A48,[2]ADICIONALES!$A$1:$C$200,2,FALSE),"")</f>
        <v/>
      </c>
      <c r="C48" s="254"/>
      <c r="D48" s="254"/>
      <c r="E48" s="255" t="str">
        <f>IF($A48&gt;0,VLOOKUP($A48,[2]ADICIONALES!$A$1:$C$200,3,FALSE),"")</f>
        <v/>
      </c>
      <c r="F48" s="255"/>
      <c r="G48" s="32"/>
      <c r="H48" s="206"/>
      <c r="I48" s="22" t="str">
        <f t="shared" si="0"/>
        <v/>
      </c>
    </row>
    <row r="49" spans="1:18" x14ac:dyDescent="0.25">
      <c r="A49" s="21"/>
      <c r="B49" s="254" t="str">
        <f>IF($A49&gt;0,VLOOKUP($A49,[2]ADICIONALES!$A$1:$C$200,2,FALSE),"")</f>
        <v/>
      </c>
      <c r="C49" s="254"/>
      <c r="D49" s="254"/>
      <c r="E49" s="255" t="str">
        <f>IF($A49&gt;0,VLOOKUP($A49,[2]ADICIONALES!$A$1:$C$200,3,FALSE),"")</f>
        <v/>
      </c>
      <c r="F49" s="255"/>
      <c r="G49" s="32"/>
      <c r="H49" s="206"/>
      <c r="I49" s="22" t="str">
        <f t="shared" si="0"/>
        <v/>
      </c>
    </row>
    <row r="50" spans="1:18" x14ac:dyDescent="0.25">
      <c r="A50" s="21"/>
      <c r="B50" s="254" t="str">
        <f>IF($A50&gt;0,VLOOKUP($A50,[2]ADICIONALES!$A$1:$C$200,2,FALSE),"")</f>
        <v/>
      </c>
      <c r="C50" s="254"/>
      <c r="D50" s="254"/>
      <c r="E50" s="255" t="str">
        <f>IF($A50&gt;0,VLOOKUP($A50,[2]ADICIONALES!$A$1:$C$200,3,FALSE),"")</f>
        <v/>
      </c>
      <c r="F50" s="255"/>
      <c r="G50" s="32"/>
      <c r="H50" s="206"/>
      <c r="I50" s="22" t="str">
        <f t="shared" si="0"/>
        <v/>
      </c>
    </row>
    <row r="51" spans="1:18" x14ac:dyDescent="0.25">
      <c r="A51" s="21"/>
      <c r="B51" s="254" t="str">
        <f>IF($A51&gt;0,VLOOKUP($A51,[2]ADICIONALES!$A$1:$C$200,2,FALSE),"")</f>
        <v/>
      </c>
      <c r="C51" s="254"/>
      <c r="D51" s="254"/>
      <c r="E51" s="255" t="str">
        <f>IF($A51&gt;0,VLOOKUP($A51,[2]ADICIONALES!$A$1:$C$200,3,FALSE),"")</f>
        <v/>
      </c>
      <c r="F51" s="255"/>
      <c r="G51" s="32"/>
      <c r="H51" s="206"/>
      <c r="I51" s="22" t="str">
        <f t="shared" si="0"/>
        <v/>
      </c>
    </row>
    <row r="52" spans="1:18" x14ac:dyDescent="0.25">
      <c r="A52" s="21"/>
      <c r="B52" s="254" t="str">
        <f>IF($A52&gt;0,VLOOKUP($A52,[2]ADICIONALES!$A$1:$C$200,2,FALSE),"")</f>
        <v/>
      </c>
      <c r="C52" s="254"/>
      <c r="D52" s="254"/>
      <c r="E52" s="255" t="str">
        <f>IF($A52&gt;0,VLOOKUP($A52,[2]ADICIONALES!$A$1:$C$200,3,FALSE),"")</f>
        <v/>
      </c>
      <c r="F52" s="255"/>
      <c r="G52" s="32"/>
      <c r="H52" s="206"/>
      <c r="I52" s="22" t="str">
        <f t="shared" si="0"/>
        <v/>
      </c>
    </row>
    <row r="53" spans="1:18" s="25" customFormat="1" x14ac:dyDescent="0.25">
      <c r="A53" s="21"/>
      <c r="B53" s="254" t="str">
        <f>IF($A53&gt;0,VLOOKUP($A53,[2]ADICIONALES!$A$1:$C$200,2,FALSE),"")</f>
        <v/>
      </c>
      <c r="C53" s="254"/>
      <c r="D53" s="254"/>
      <c r="E53" s="256"/>
      <c r="F53" s="256"/>
      <c r="G53" s="23"/>
      <c r="H53" s="206"/>
      <c r="I53" s="24"/>
    </row>
    <row r="54" spans="1:18" x14ac:dyDescent="0.25">
      <c r="E54" s="257"/>
      <c r="F54" s="257"/>
      <c r="G54" s="32"/>
      <c r="H54" s="206"/>
    </row>
    <row r="55" spans="1:18" s="8" customFormat="1" x14ac:dyDescent="0.25">
      <c r="A55" s="6"/>
      <c r="B55" s="6"/>
      <c r="C55" s="6"/>
      <c r="D55" s="6"/>
      <c r="E55" s="257"/>
      <c r="F55" s="257"/>
      <c r="G55" s="32"/>
      <c r="H55" s="206"/>
      <c r="J55" s="6"/>
      <c r="K55" s="6"/>
      <c r="L55" s="6"/>
      <c r="M55" s="6"/>
      <c r="N55" s="6"/>
      <c r="O55" s="6"/>
      <c r="P55" s="6"/>
      <c r="Q55" s="6"/>
      <c r="R55" s="6"/>
    </row>
    <row r="56" spans="1:18" s="8" customFormat="1" x14ac:dyDescent="0.25">
      <c r="A56" s="6"/>
      <c r="B56" s="6"/>
      <c r="C56" s="6"/>
      <c r="D56" s="6"/>
      <c r="E56" s="257"/>
      <c r="F56" s="257"/>
      <c r="G56" s="32"/>
      <c r="H56" s="206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57"/>
      <c r="F57" s="257"/>
      <c r="G57" s="32"/>
      <c r="H57" s="206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57"/>
      <c r="F58" s="257"/>
      <c r="G58" s="32"/>
      <c r="H58" s="206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57"/>
      <c r="F59" s="257"/>
      <c r="G59" s="32"/>
      <c r="H59" s="206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57"/>
      <c r="F60" s="257"/>
      <c r="G60" s="32"/>
      <c r="H60" s="206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57"/>
      <c r="F61" s="257"/>
      <c r="G61" s="32"/>
      <c r="H61" s="206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57"/>
      <c r="F62" s="257"/>
      <c r="G62" s="32"/>
      <c r="H62" s="206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57"/>
      <c r="F63" s="257"/>
      <c r="G63" s="32"/>
      <c r="H63" s="206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57"/>
      <c r="F64" s="257"/>
      <c r="G64" s="32"/>
      <c r="H64" s="206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57"/>
      <c r="F65" s="257"/>
      <c r="G65" s="32"/>
      <c r="H65" s="206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57"/>
      <c r="F66" s="257"/>
      <c r="G66" s="32"/>
      <c r="H66" s="206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57"/>
      <c r="F67" s="257"/>
      <c r="G67" s="32"/>
      <c r="H67" s="206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57"/>
      <c r="F68" s="257"/>
      <c r="G68" s="32"/>
      <c r="H68" s="206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57"/>
      <c r="F69" s="257"/>
      <c r="G69" s="32"/>
      <c r="H69" s="206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57"/>
      <c r="F70" s="257"/>
      <c r="G70" s="32"/>
      <c r="H70" s="206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57"/>
      <c r="F71" s="257"/>
      <c r="G71" s="32"/>
      <c r="H71" s="206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57"/>
      <c r="F72" s="257"/>
      <c r="G72" s="32"/>
      <c r="H72" s="206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57"/>
      <c r="F73" s="257"/>
      <c r="G73" s="32"/>
      <c r="H73" s="206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57"/>
      <c r="F74" s="257"/>
      <c r="G74" s="32"/>
      <c r="H74" s="206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57"/>
      <c r="F75" s="257"/>
      <c r="G75" s="32"/>
      <c r="H75" s="206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57"/>
      <c r="F76" s="257"/>
      <c r="G76" s="32"/>
      <c r="H76" s="206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57"/>
      <c r="F77" s="257"/>
      <c r="G77" s="32"/>
      <c r="H77" s="206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57"/>
      <c r="F78" s="257"/>
      <c r="G78" s="32"/>
      <c r="H78" s="206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57"/>
      <c r="F79" s="257"/>
      <c r="G79" s="32"/>
      <c r="H79" s="206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57"/>
      <c r="F80" s="257"/>
      <c r="G80" s="32"/>
      <c r="H80" s="206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57"/>
      <c r="F81" s="257"/>
      <c r="G81" s="32"/>
      <c r="H81" s="206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57"/>
      <c r="F82" s="257"/>
      <c r="G82" s="32"/>
      <c r="H82" s="206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57"/>
      <c r="F83" s="257"/>
      <c r="G83" s="32"/>
      <c r="H83" s="206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57"/>
      <c r="F84" s="257"/>
      <c r="G84" s="32"/>
      <c r="H84" s="206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57"/>
      <c r="F85" s="257"/>
      <c r="G85" s="32"/>
      <c r="H85" s="206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57"/>
      <c r="F86" s="257"/>
      <c r="G86" s="32"/>
      <c r="H86" s="206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57"/>
      <c r="F87" s="257"/>
      <c r="G87" s="32"/>
      <c r="H87" s="206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57"/>
      <c r="F88" s="257"/>
      <c r="G88" s="32"/>
      <c r="H88" s="206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57"/>
      <c r="F89" s="257"/>
      <c r="G89" s="32"/>
      <c r="H89" s="206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57"/>
      <c r="F90" s="257"/>
      <c r="G90" s="32"/>
      <c r="H90" s="206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57"/>
      <c r="F91" s="257"/>
      <c r="G91" s="32"/>
      <c r="H91" s="206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57"/>
      <c r="F92" s="257"/>
      <c r="G92" s="32"/>
      <c r="H92" s="206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57"/>
      <c r="F93" s="257"/>
      <c r="G93" s="32"/>
      <c r="H93" s="206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57"/>
      <c r="F94" s="257"/>
      <c r="G94" s="32"/>
      <c r="H94" s="206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57"/>
      <c r="F95" s="257"/>
      <c r="G95" s="32"/>
      <c r="H95" s="206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57"/>
      <c r="F96" s="257"/>
      <c r="G96" s="32"/>
      <c r="H96" s="206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57"/>
      <c r="F97" s="257"/>
      <c r="G97" s="32"/>
      <c r="H97" s="206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57"/>
      <c r="F98" s="257"/>
      <c r="G98" s="32"/>
      <c r="H98" s="206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57"/>
      <c r="F99" s="257"/>
      <c r="G99" s="32"/>
      <c r="H99" s="206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57"/>
      <c r="F100" s="257"/>
      <c r="G100" s="32"/>
      <c r="H100" s="206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57"/>
      <c r="F101" s="257"/>
      <c r="G101" s="32"/>
      <c r="H101" s="206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57"/>
      <c r="F102" s="257"/>
      <c r="G102" s="32"/>
      <c r="H102" s="206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57"/>
      <c r="F103" s="257"/>
      <c r="G103" s="32"/>
      <c r="H103" s="206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57"/>
      <c r="F104" s="257"/>
      <c r="G104" s="32"/>
      <c r="H104" s="206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57"/>
      <c r="F105" s="257"/>
      <c r="G105" s="32"/>
      <c r="H105" s="206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57"/>
      <c r="F106" s="257"/>
      <c r="G106" s="32"/>
      <c r="H106" s="206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57"/>
      <c r="F107" s="257"/>
      <c r="G107" s="32"/>
      <c r="H107" s="206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57"/>
      <c r="F108" s="257"/>
      <c r="G108" s="32"/>
      <c r="H108" s="206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57"/>
      <c r="F109" s="257"/>
      <c r="G109" s="32"/>
      <c r="H109" s="206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57"/>
      <c r="F110" s="257"/>
      <c r="G110" s="32"/>
      <c r="H110" s="206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57"/>
      <c r="F111" s="257"/>
      <c r="G111" s="32"/>
      <c r="H111" s="206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57"/>
      <c r="F112" s="257"/>
      <c r="G112" s="32"/>
      <c r="H112" s="206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57"/>
      <c r="F113" s="257"/>
      <c r="G113" s="32"/>
      <c r="H113" s="206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57"/>
      <c r="F114" s="257"/>
      <c r="G114" s="32"/>
      <c r="H114" s="206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57"/>
      <c r="F115" s="257"/>
      <c r="G115" s="32"/>
      <c r="H115" s="206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57"/>
      <c r="F116" s="257"/>
      <c r="G116" s="32"/>
      <c r="H116" s="206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57"/>
      <c r="F117" s="257"/>
      <c r="G117" s="32"/>
      <c r="H117" s="206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57"/>
      <c r="F118" s="257"/>
      <c r="G118" s="32"/>
      <c r="H118" s="206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57"/>
      <c r="F119" s="257"/>
      <c r="G119" s="32"/>
      <c r="H119" s="206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57"/>
      <c r="F120" s="257"/>
      <c r="G120" s="32"/>
      <c r="H120" s="206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57"/>
      <c r="F121" s="257"/>
      <c r="G121" s="32"/>
      <c r="H121" s="206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57"/>
      <c r="F122" s="257"/>
      <c r="G122" s="32"/>
      <c r="H122" s="206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57"/>
      <c r="F123" s="257"/>
      <c r="G123" s="32"/>
      <c r="H123" s="206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57"/>
      <c r="F124" s="257"/>
      <c r="G124" s="32"/>
      <c r="H124" s="206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57"/>
      <c r="F125" s="257"/>
      <c r="G125" s="32"/>
      <c r="H125" s="206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57"/>
      <c r="F126" s="257"/>
      <c r="G126" s="32"/>
      <c r="H126" s="206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57"/>
      <c r="F127" s="257"/>
      <c r="G127" s="32"/>
      <c r="H127" s="206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57"/>
      <c r="F128" s="257"/>
      <c r="G128" s="32"/>
      <c r="H128" s="206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57"/>
      <c r="F129" s="257"/>
      <c r="G129" s="32"/>
      <c r="H129" s="206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57"/>
      <c r="F130" s="257"/>
      <c r="G130" s="32"/>
      <c r="H130" s="206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57"/>
      <c r="F131" s="257"/>
      <c r="G131" s="32"/>
      <c r="H131" s="206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57"/>
      <c r="F132" s="257"/>
      <c r="G132" s="32"/>
      <c r="H132" s="206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57"/>
      <c r="F133" s="257"/>
      <c r="G133" s="32"/>
      <c r="H133" s="206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57"/>
      <c r="F134" s="257"/>
      <c r="G134" s="32"/>
      <c r="H134" s="206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57"/>
      <c r="F135" s="257"/>
      <c r="G135" s="32"/>
      <c r="H135" s="20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57"/>
      <c r="F136" s="257"/>
      <c r="G136" s="32"/>
      <c r="H136" s="206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57"/>
      <c r="F137" s="257"/>
      <c r="G137" s="32"/>
      <c r="H137" s="206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57"/>
      <c r="F138" s="257"/>
      <c r="G138" s="32"/>
      <c r="H138" s="206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57"/>
      <c r="F139" s="257"/>
      <c r="G139" s="32"/>
      <c r="H139" s="206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57"/>
      <c r="F140" s="257"/>
      <c r="G140" s="32"/>
      <c r="H140" s="206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57"/>
      <c r="F141" s="257"/>
      <c r="G141" s="32"/>
      <c r="H141" s="206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57"/>
      <c r="F142" s="257"/>
      <c r="G142" s="32"/>
      <c r="H142" s="206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57"/>
      <c r="F143" s="257"/>
      <c r="G143" s="32"/>
      <c r="H143" s="206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57"/>
      <c r="F144" s="257"/>
      <c r="G144" s="32"/>
      <c r="H144" s="206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57"/>
      <c r="F145" s="257"/>
      <c r="G145" s="32"/>
      <c r="H145" s="206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57"/>
      <c r="F146" s="257"/>
      <c r="G146" s="32"/>
      <c r="H146" s="206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57"/>
      <c r="F147" s="257"/>
      <c r="G147" s="32"/>
      <c r="H147" s="206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57"/>
      <c r="F148" s="257"/>
      <c r="G148" s="32"/>
      <c r="H148" s="206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57"/>
      <c r="F149" s="257"/>
      <c r="G149" s="32"/>
      <c r="H149" s="206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57"/>
      <c r="F150" s="257"/>
      <c r="G150" s="32"/>
      <c r="H150" s="206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57"/>
      <c r="F151" s="257"/>
      <c r="G151" s="32"/>
      <c r="H151" s="206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57"/>
      <c r="F152" s="257"/>
      <c r="G152" s="32"/>
      <c r="H152" s="206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57"/>
      <c r="F153" s="257"/>
      <c r="G153" s="32"/>
      <c r="H153" s="206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57"/>
      <c r="F154" s="257"/>
      <c r="G154" s="32"/>
      <c r="H154" s="206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57"/>
      <c r="F155" s="257"/>
      <c r="G155" s="32"/>
      <c r="H155" s="206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57"/>
      <c r="F156" s="257"/>
      <c r="G156" s="32"/>
      <c r="H156" s="20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57"/>
      <c r="F157" s="257"/>
      <c r="G157" s="32"/>
      <c r="H157" s="206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57"/>
      <c r="F158" s="257"/>
      <c r="G158" s="32"/>
      <c r="H158" s="206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57"/>
      <c r="F159" s="257"/>
      <c r="G159" s="32"/>
      <c r="H159" s="206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57"/>
      <c r="F160" s="257"/>
      <c r="G160" s="32"/>
      <c r="H160" s="206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57"/>
      <c r="F161" s="257"/>
      <c r="G161" s="32"/>
      <c r="H161" s="20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57"/>
      <c r="F162" s="257"/>
      <c r="G162" s="32"/>
      <c r="H162" s="206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57"/>
      <c r="F163" s="257"/>
      <c r="G163" s="32"/>
      <c r="H163" s="206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57"/>
      <c r="F164" s="257"/>
      <c r="G164" s="32"/>
      <c r="H164" s="206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57"/>
      <c r="F165" s="257"/>
      <c r="G165" s="32"/>
      <c r="H165" s="206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57"/>
      <c r="F166" s="257"/>
      <c r="G166" s="32"/>
      <c r="H166" s="206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57"/>
      <c r="F167" s="257"/>
      <c r="G167" s="32"/>
      <c r="H167" s="206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57"/>
      <c r="F168" s="257"/>
      <c r="G168" s="32"/>
      <c r="H168" s="206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57"/>
      <c r="F169" s="257"/>
      <c r="G169" s="32"/>
      <c r="H169" s="206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57"/>
      <c r="F170" s="257"/>
      <c r="G170" s="32"/>
      <c r="H170" s="206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57"/>
      <c r="F171" s="257"/>
      <c r="G171" s="32"/>
      <c r="H171" s="206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57"/>
      <c r="F172" s="257"/>
      <c r="G172" s="32"/>
      <c r="H172" s="206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57"/>
      <c r="F173" s="257"/>
      <c r="G173" s="32"/>
      <c r="H173" s="206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57"/>
      <c r="F174" s="257"/>
      <c r="G174" s="32"/>
      <c r="H174" s="206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57"/>
      <c r="F175" s="257"/>
      <c r="G175" s="32"/>
      <c r="H175" s="206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57"/>
      <c r="F176" s="257"/>
      <c r="G176" s="32"/>
      <c r="H176" s="206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57"/>
      <c r="F177" s="257"/>
      <c r="G177" s="32"/>
      <c r="H177" s="206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57"/>
      <c r="F178" s="257"/>
      <c r="G178" s="32"/>
      <c r="H178" s="206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57"/>
      <c r="F179" s="257"/>
      <c r="G179" s="32"/>
      <c r="H179" s="206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57"/>
      <c r="F180" s="257"/>
      <c r="G180" s="32"/>
      <c r="H180" s="32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57"/>
      <c r="F181" s="257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57"/>
      <c r="F182" s="257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57"/>
      <c r="F183" s="257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57"/>
      <c r="F184" s="257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57"/>
      <c r="F185" s="257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57"/>
      <c r="F186" s="257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57"/>
      <c r="F187" s="257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57"/>
      <c r="F188" s="257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57"/>
      <c r="F189" s="257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57"/>
      <c r="F190" s="257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57"/>
      <c r="F191" s="257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57"/>
      <c r="F192" s="257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57"/>
      <c r="F193" s="257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57"/>
      <c r="F194" s="257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57"/>
      <c r="F195" s="257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57"/>
      <c r="F196" s="257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57"/>
      <c r="F197" s="257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57"/>
      <c r="F198" s="257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57"/>
      <c r="F199" s="257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57"/>
      <c r="F200" s="257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57"/>
      <c r="F201" s="257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57"/>
      <c r="F202" s="257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57"/>
      <c r="F203" s="257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57"/>
      <c r="F204" s="257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57"/>
      <c r="F205" s="257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57"/>
      <c r="F206" s="257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57"/>
      <c r="F207" s="257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57"/>
      <c r="F208" s="257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57"/>
      <c r="F209" s="257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57"/>
      <c r="F210" s="257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57"/>
      <c r="F211" s="257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57"/>
      <c r="F212" s="257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57"/>
      <c r="F213" s="257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57"/>
      <c r="F214" s="257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57"/>
      <c r="F215" s="257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57"/>
      <c r="F216" s="257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57"/>
      <c r="F217" s="257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57"/>
      <c r="F218" s="257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57"/>
      <c r="F219" s="257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57"/>
      <c r="F220" s="257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57"/>
      <c r="F221" s="257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57"/>
      <c r="F222" s="257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57"/>
      <c r="F223" s="257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57"/>
      <c r="F224" s="257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57"/>
      <c r="F225" s="257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57"/>
      <c r="F226" s="257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57"/>
      <c r="F227" s="257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57"/>
      <c r="F228" s="257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57"/>
      <c r="F229" s="257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57"/>
      <c r="F230" s="257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57"/>
      <c r="F231" s="257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57"/>
      <c r="F232" s="257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57"/>
      <c r="F233" s="257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57"/>
      <c r="F234" s="257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57"/>
      <c r="F235" s="257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57"/>
      <c r="F236" s="257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57"/>
      <c r="F237" s="257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57"/>
      <c r="F238" s="257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57"/>
      <c r="F239" s="257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57"/>
      <c r="F240" s="257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57"/>
      <c r="F241" s="257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57"/>
      <c r="F242" s="257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57"/>
      <c r="F243" s="257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57"/>
      <c r="F244" s="257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57"/>
      <c r="F245" s="257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57"/>
      <c r="F246" s="257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57"/>
      <c r="F247" s="257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57"/>
      <c r="F248" s="257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57"/>
      <c r="F249" s="257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57"/>
      <c r="F250" s="257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57"/>
      <c r="F251" s="257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57"/>
      <c r="F252" s="257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57"/>
      <c r="F253" s="257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57"/>
      <c r="F254" s="257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57"/>
      <c r="F255" s="257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57"/>
      <c r="F256" s="257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57"/>
      <c r="F257" s="257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57"/>
      <c r="F258" s="257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57"/>
      <c r="F259" s="257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57"/>
      <c r="F260" s="257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57"/>
      <c r="F261" s="257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57"/>
      <c r="F262" s="257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57"/>
      <c r="F263" s="257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57"/>
      <c r="F264" s="257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57"/>
      <c r="F265" s="257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57"/>
      <c r="F266" s="257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57"/>
      <c r="F267" s="257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57"/>
      <c r="F268" s="257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57"/>
      <c r="F269" s="257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57"/>
      <c r="F270" s="257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57"/>
      <c r="F271" s="257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57"/>
      <c r="F272" s="257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57"/>
      <c r="F273" s="257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57"/>
      <c r="F274" s="257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57"/>
      <c r="F275" s="257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57"/>
      <c r="F276" s="257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57"/>
      <c r="F277" s="257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57"/>
      <c r="F278" s="257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57"/>
      <c r="F279" s="257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57"/>
      <c r="F280" s="257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57"/>
      <c r="F281" s="257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6"/>
      <c r="F282" s="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275"/>
      <c r="H332" s="275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75"/>
      <c r="H333" s="275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75"/>
      <c r="H334" s="275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75"/>
      <c r="H335" s="275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75"/>
      <c r="H336" s="275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75"/>
      <c r="H337" s="275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75"/>
      <c r="H338" s="275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75"/>
      <c r="H339" s="275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75"/>
      <c r="H340" s="275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75"/>
      <c r="H341" s="275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75"/>
      <c r="H342" s="275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75"/>
      <c r="H343" s="275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75"/>
      <c r="H344" s="275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75"/>
      <c r="H345" s="275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75"/>
      <c r="H346" s="275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75"/>
      <c r="H347" s="275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75"/>
      <c r="H348" s="275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75"/>
      <c r="H349" s="275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75"/>
      <c r="H350" s="275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75"/>
      <c r="H351" s="275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75"/>
      <c r="H352" s="275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75"/>
      <c r="H353" s="275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75"/>
      <c r="H354" s="275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75"/>
      <c r="H355" s="275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75"/>
      <c r="H356" s="275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75"/>
      <c r="H357" s="275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75"/>
      <c r="H358" s="275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75"/>
      <c r="H359" s="275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75"/>
      <c r="H360" s="275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75"/>
      <c r="H361" s="275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75"/>
      <c r="H362" s="275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75"/>
      <c r="H363" s="275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75"/>
      <c r="H364" s="275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75"/>
      <c r="H365" s="275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75"/>
      <c r="H366" s="275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75"/>
      <c r="H367" s="275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75"/>
      <c r="H368" s="275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75"/>
      <c r="H369" s="275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75"/>
      <c r="H370" s="275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75"/>
      <c r="H371" s="275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75"/>
      <c r="H372" s="275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75"/>
      <c r="H373" s="275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75"/>
      <c r="H374" s="275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75"/>
      <c r="H375" s="275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75"/>
      <c r="H376" s="275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75"/>
      <c r="H377" s="275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75"/>
      <c r="H378" s="275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75"/>
      <c r="H379" s="275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75"/>
      <c r="H380" s="275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75"/>
      <c r="H381" s="275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75"/>
      <c r="H382" s="275"/>
      <c r="J382" s="6"/>
      <c r="K382" s="6"/>
      <c r="L382" s="6"/>
      <c r="M382" s="6"/>
      <c r="N382" s="6"/>
      <c r="O382" s="6"/>
      <c r="P382" s="6"/>
      <c r="Q382" s="6"/>
      <c r="R382" s="6"/>
    </row>
  </sheetData>
  <mergeCells count="365">
    <mergeCell ref="B2:I2"/>
    <mergeCell ref="B3:D3"/>
    <mergeCell ref="E4:F4"/>
    <mergeCell ref="G4:H4"/>
    <mergeCell ref="E5:F5"/>
    <mergeCell ref="G5:H5"/>
    <mergeCell ref="E9:F9"/>
    <mergeCell ref="G9:H9"/>
    <mergeCell ref="B10:D10"/>
    <mergeCell ref="E10:F10"/>
    <mergeCell ref="G10:H10"/>
    <mergeCell ref="B11:D11"/>
    <mergeCell ref="E6:F6"/>
    <mergeCell ref="G6:H6"/>
    <mergeCell ref="E7:F7"/>
    <mergeCell ref="G7:H7"/>
    <mergeCell ref="E8:F8"/>
    <mergeCell ref="G8:H8"/>
    <mergeCell ref="B18:D18"/>
    <mergeCell ref="E18:F18"/>
    <mergeCell ref="E19:F19"/>
    <mergeCell ref="E20:F20"/>
    <mergeCell ref="E21:F21"/>
    <mergeCell ref="G21:H21"/>
    <mergeCell ref="E12:F12"/>
    <mergeCell ref="G12:H12"/>
    <mergeCell ref="E13:F13"/>
    <mergeCell ref="G13:H13"/>
    <mergeCell ref="B14:G14"/>
    <mergeCell ref="C17:D17"/>
    <mergeCell ref="B25:D25"/>
    <mergeCell ref="E25:F25"/>
    <mergeCell ref="G25:H25"/>
    <mergeCell ref="E26:F26"/>
    <mergeCell ref="E27:F27"/>
    <mergeCell ref="E28:F28"/>
    <mergeCell ref="E22:F22"/>
    <mergeCell ref="G22:H22"/>
    <mergeCell ref="E23:F23"/>
    <mergeCell ref="G23:H23"/>
    <mergeCell ref="B24:D24"/>
    <mergeCell ref="E24:F24"/>
    <mergeCell ref="B33:D33"/>
    <mergeCell ref="E33:F33"/>
    <mergeCell ref="B34:G34"/>
    <mergeCell ref="B35:G35"/>
    <mergeCell ref="B36:G36"/>
    <mergeCell ref="B37:G37"/>
    <mergeCell ref="E29:F29"/>
    <mergeCell ref="E30:F30"/>
    <mergeCell ref="B31:D31"/>
    <mergeCell ref="E31:F31"/>
    <mergeCell ref="B32:D32"/>
    <mergeCell ref="E32:F32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47:D47"/>
    <mergeCell ref="E47:F47"/>
    <mergeCell ref="B48:D48"/>
    <mergeCell ref="E48:F48"/>
    <mergeCell ref="B49:D49"/>
    <mergeCell ref="E49:F49"/>
    <mergeCell ref="B44:D44"/>
    <mergeCell ref="E44:F44"/>
    <mergeCell ref="B45:D45"/>
    <mergeCell ref="E45:F45"/>
    <mergeCell ref="B46:D46"/>
    <mergeCell ref="E46:F46"/>
    <mergeCell ref="B53:D53"/>
    <mergeCell ref="E53:F53"/>
    <mergeCell ref="E54:F54"/>
    <mergeCell ref="E55:F55"/>
    <mergeCell ref="E56:F56"/>
    <mergeCell ref="E57:F57"/>
    <mergeCell ref="B50:D50"/>
    <mergeCell ref="E50:F50"/>
    <mergeCell ref="B51:D51"/>
    <mergeCell ref="E51:F51"/>
    <mergeCell ref="B52:D52"/>
    <mergeCell ref="E52:F52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80:F280"/>
    <mergeCell ref="E281:F281"/>
    <mergeCell ref="G332:H332"/>
    <mergeCell ref="G333:H333"/>
    <mergeCell ref="G334:H334"/>
    <mergeCell ref="G335:H335"/>
    <mergeCell ref="E274:F274"/>
    <mergeCell ref="E275:F275"/>
    <mergeCell ref="E276:F276"/>
    <mergeCell ref="E277:F277"/>
    <mergeCell ref="E278:F278"/>
    <mergeCell ref="E279:F279"/>
    <mergeCell ref="G342:H342"/>
    <mergeCell ref="G343:H343"/>
    <mergeCell ref="G344:H344"/>
    <mergeCell ref="G345:H345"/>
    <mergeCell ref="G346:H346"/>
    <mergeCell ref="G347:H347"/>
    <mergeCell ref="G336:H336"/>
    <mergeCell ref="G337:H337"/>
    <mergeCell ref="G338:H338"/>
    <mergeCell ref="G339:H339"/>
    <mergeCell ref="G340:H340"/>
    <mergeCell ref="G341:H341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78:H378"/>
    <mergeCell ref="G379:H379"/>
    <mergeCell ref="G380:H380"/>
    <mergeCell ref="G381:H381"/>
    <mergeCell ref="G382:H382"/>
    <mergeCell ref="G372:H372"/>
    <mergeCell ref="G373:H373"/>
    <mergeCell ref="G374:H374"/>
    <mergeCell ref="G375:H375"/>
    <mergeCell ref="G376:H376"/>
    <mergeCell ref="G377:H37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12</vt:i4>
      </vt:variant>
    </vt:vector>
  </HeadingPairs>
  <TitlesOfParts>
    <vt:vector size="33" baseType="lpstr">
      <vt:lpstr>Sabado (2)</vt:lpstr>
      <vt:lpstr>Brunch</vt:lpstr>
      <vt:lpstr>Adicionales E</vt:lpstr>
      <vt:lpstr>Hoja2</vt:lpstr>
      <vt:lpstr>Diciembre o 2017</vt:lpstr>
      <vt:lpstr>Sabado</vt:lpstr>
      <vt:lpstr>Crisitano Sabado sin Licor</vt:lpstr>
      <vt:lpstr>Cristiano Viernes-Domingo sin l</vt:lpstr>
      <vt:lpstr>Domingo Nuevo (2)</vt:lpstr>
      <vt:lpstr>Fecha Proxima 4HORAS</vt:lpstr>
      <vt:lpstr>Domingo Nuevo</vt:lpstr>
      <vt:lpstr>ADICIONALES</vt:lpstr>
      <vt:lpstr>HOJA POLO</vt:lpstr>
      <vt:lpstr>Gala</vt:lpstr>
      <vt:lpstr>Pasabocas</vt:lpstr>
      <vt:lpstr>Pasabocas (2)</vt:lpstr>
      <vt:lpstr>Petit Four</vt:lpstr>
      <vt:lpstr>MESA POSTRES</vt:lpstr>
      <vt:lpstr>ESTACION DE DULCES</vt:lpstr>
      <vt:lpstr>Hoja3</vt:lpstr>
      <vt:lpstr>Hoja1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'Diciembre o 2017'!Área_de_impresión</vt:lpstr>
      <vt:lpstr>'Domingo Nuevo'!Área_de_impresión</vt:lpstr>
      <vt:lpstr>'Domingo Nuevo (2)'!Área_de_impresión</vt:lpstr>
      <vt:lpstr>'Fecha Proxima 4HORAS'!Área_de_impresión</vt:lpstr>
      <vt:lpstr>'HOJA POLO'!Área_de_impresión</vt:lpstr>
      <vt:lpstr>'Pasabocas (2)'!Área_de_impresión</vt:lpstr>
      <vt:lpstr>Sabado!Área_de_impresión</vt:lpstr>
      <vt:lpstr>'Sabado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2016-06-29T18:15:22Z</dcterms:modified>
</cp:coreProperties>
</file>