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"/>
    </mc:Choice>
  </mc:AlternateContent>
  <bookViews>
    <workbookView xWindow="-16170" yWindow="0" windowWidth="16170" windowHeight="0" tabRatio="691" firstSheet="1" activeTab="1"/>
  </bookViews>
  <sheets>
    <sheet name="2017 (120V)" sheetId="30" r:id="rId1"/>
    <sheet name="2017 (120D) (2)" sheetId="31" r:id="rId2"/>
    <sheet name="2017 (120V.)" sheetId="29" r:id="rId3"/>
    <sheet name="2017 (120S)" sheetId="32" r:id="rId4"/>
    <sheet name="2017(150)" sheetId="28" r:id="rId5"/>
    <sheet name="Comparativo" sheetId="21" r:id="rId6"/>
    <sheet name="2016" sheetId="15" r:id="rId7"/>
    <sheet name="PLAN V70-D60" sheetId="23" r:id="rId8"/>
    <sheet name="Adicionales E" sheetId="27" r:id="rId9"/>
    <sheet name="Crisitano Sabado sin Licor" sheetId="16" r:id="rId10"/>
    <sheet name="Cristiano Viernes-Domingo sin l" sheetId="19" r:id="rId11"/>
    <sheet name="Fecha Proxima 4HORAS" sheetId="22" r:id="rId12"/>
    <sheet name="Domingo Nuevo" sheetId="17" r:id="rId13"/>
    <sheet name="ADICIONALES" sheetId="12" r:id="rId14"/>
    <sheet name="HOJA POLO" sheetId="8" r:id="rId15"/>
    <sheet name="PASABOCAS DEFINITIVO" sheetId="25" r:id="rId16"/>
    <sheet name="Gala" sheetId="2" r:id="rId17"/>
    <sheet name="Pasabocas" sheetId="4" r:id="rId18"/>
    <sheet name="Petit Four" sheetId="9" r:id="rId19"/>
    <sheet name="MESA POSTRES" sheetId="10" r:id="rId20"/>
    <sheet name="ESTACION DE DULCES" sheetId="6" r:id="rId21"/>
    <sheet name="Hoja3" sheetId="24" r:id="rId22"/>
    <sheet name="Hoja1" sheetId="11" r:id="rId23"/>
  </sheets>
  <externalReferences>
    <externalReference r:id="rId24"/>
    <externalReference r:id="rId25"/>
  </externalReferences>
  <definedNames>
    <definedName name="_xlnm.Print_Area" localSheetId="6">'2016'!$B$2:$I$60</definedName>
    <definedName name="_xlnm.Print_Area" localSheetId="1">'2017 (120D) (2)'!$B$2:$I$41</definedName>
    <definedName name="_xlnm.Print_Area" localSheetId="3">'2017 (120S)'!$B$2:$I$40</definedName>
    <definedName name="_xlnm.Print_Area" localSheetId="0">'2017 (120V)'!$B$2:$I$41</definedName>
    <definedName name="_xlnm.Print_Area" localSheetId="2">'2017 (120V.)'!$B$2:$I$41</definedName>
    <definedName name="_xlnm.Print_Area" localSheetId="4">'2017(150)'!$B$2:$I$41</definedName>
    <definedName name="_xlnm.Print_Area" localSheetId="13">ADICIONALES!$B$4:$I$134</definedName>
    <definedName name="_xlnm.Print_Area" localSheetId="8">'Adicionales E'!$B$1:$D$22</definedName>
    <definedName name="_xlnm.Print_Area" localSheetId="9">'Crisitano Sabado sin Licor'!$B$2:$I$53</definedName>
    <definedName name="_xlnm.Print_Area" localSheetId="10">'Cristiano Viernes-Domingo sin l'!$B$2:$I$62</definedName>
    <definedName name="_xlnm.Print_Area" localSheetId="12">'Domingo Nuevo'!$B$2:$I$62</definedName>
    <definedName name="_xlnm.Print_Area" localSheetId="11">'Fecha Proxima 4HORAS'!$B$2:$I$48</definedName>
    <definedName name="_xlnm.Print_Area" localSheetId="14">'HOJA POLO'!$B$4:$G$9</definedName>
    <definedName name="_xlnm.Print_Area" localSheetId="15">'PASABOCAS DEFINITIVO'!$A$1:$B$44</definedName>
    <definedName name="_xlnm.Print_Area" localSheetId="7">'PLAN V70-D60'!$B$1:$I$36</definedName>
    <definedName name="Contactos" localSheetId="8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51" i="31" l="1"/>
  <c r="I50" i="31"/>
  <c r="I49" i="31"/>
  <c r="I21" i="32"/>
  <c r="I20" i="32"/>
  <c r="G21" i="32"/>
  <c r="G20" i="32"/>
  <c r="B77" i="32"/>
  <c r="I76" i="32"/>
  <c r="E76" i="32"/>
  <c r="B76" i="32"/>
  <c r="I75" i="32"/>
  <c r="E75" i="32"/>
  <c r="B75" i="32"/>
  <c r="I74" i="32"/>
  <c r="E74" i="32"/>
  <c r="B74" i="32"/>
  <c r="I73" i="32"/>
  <c r="E73" i="32"/>
  <c r="B73" i="32"/>
  <c r="I72" i="32"/>
  <c r="E72" i="32"/>
  <c r="B72" i="32"/>
  <c r="I71" i="32"/>
  <c r="E71" i="32"/>
  <c r="B71" i="32"/>
  <c r="I70" i="32"/>
  <c r="E70" i="32"/>
  <c r="B70" i="32"/>
  <c r="I69" i="32"/>
  <c r="E69" i="32"/>
  <c r="B69" i="32"/>
  <c r="I68" i="32"/>
  <c r="E68" i="32"/>
  <c r="B68" i="32"/>
  <c r="I67" i="32"/>
  <c r="E67" i="32"/>
  <c r="B67" i="32"/>
  <c r="I66" i="32"/>
  <c r="E66" i="32"/>
  <c r="B66" i="32"/>
  <c r="I65" i="32"/>
  <c r="E65" i="32"/>
  <c r="B65" i="32"/>
  <c r="I64" i="32"/>
  <c r="E64" i="32"/>
  <c r="B64" i="32"/>
  <c r="I63" i="32"/>
  <c r="E63" i="32"/>
  <c r="B63" i="32"/>
  <c r="I62" i="32"/>
  <c r="E62" i="32"/>
  <c r="B62" i="32"/>
  <c r="I61" i="32"/>
  <c r="E61" i="32"/>
  <c r="B61" i="32"/>
  <c r="I60" i="32"/>
  <c r="E60" i="32"/>
  <c r="B60" i="32"/>
  <c r="I59" i="32"/>
  <c r="E59" i="32"/>
  <c r="B59" i="32"/>
  <c r="I56" i="32"/>
  <c r="I37" i="32"/>
  <c r="I36" i="32"/>
  <c r="I35" i="32"/>
  <c r="I45" i="32" s="1"/>
  <c r="I34" i="32"/>
  <c r="I53" i="32" s="1"/>
  <c r="I33" i="32"/>
  <c r="I47" i="32" s="1"/>
  <c r="G24" i="32"/>
  <c r="I24" i="32" s="1"/>
  <c r="G22" i="32"/>
  <c r="I22" i="32" s="1"/>
  <c r="I13" i="32"/>
  <c r="G12" i="32"/>
  <c r="G11" i="32"/>
  <c r="I11" i="32" s="1"/>
  <c r="G10" i="32"/>
  <c r="I43" i="32"/>
  <c r="I7" i="32"/>
  <c r="I52" i="32" s="1"/>
  <c r="I4" i="32"/>
  <c r="B3" i="32"/>
  <c r="B70" i="31"/>
  <c r="I69" i="31"/>
  <c r="E69" i="31"/>
  <c r="B69" i="31"/>
  <c r="I68" i="31"/>
  <c r="E68" i="31"/>
  <c r="B68" i="31"/>
  <c r="I67" i="31"/>
  <c r="E67" i="31"/>
  <c r="B67" i="31"/>
  <c r="I66" i="31"/>
  <c r="E66" i="31"/>
  <c r="B66" i="31"/>
  <c r="I65" i="31"/>
  <c r="E65" i="31"/>
  <c r="B65" i="31"/>
  <c r="I64" i="31"/>
  <c r="E64" i="31"/>
  <c r="B64" i="31"/>
  <c r="I63" i="31"/>
  <c r="E63" i="31"/>
  <c r="B63" i="31"/>
  <c r="I62" i="31"/>
  <c r="E62" i="31"/>
  <c r="B62" i="31"/>
  <c r="I61" i="31"/>
  <c r="E61" i="31"/>
  <c r="B61" i="31"/>
  <c r="I60" i="31"/>
  <c r="E60" i="31"/>
  <c r="B60" i="31"/>
  <c r="I59" i="31"/>
  <c r="E59" i="31"/>
  <c r="B59" i="31"/>
  <c r="I58" i="31"/>
  <c r="E58" i="31"/>
  <c r="B58" i="31"/>
  <c r="I57" i="31"/>
  <c r="E57" i="31"/>
  <c r="B57" i="31"/>
  <c r="I56" i="31"/>
  <c r="E56" i="31"/>
  <c r="B56" i="31"/>
  <c r="I55" i="31"/>
  <c r="E55" i="31"/>
  <c r="B55" i="31"/>
  <c r="I54" i="31"/>
  <c r="E54" i="31"/>
  <c r="B54" i="31"/>
  <c r="I53" i="31"/>
  <c r="E53" i="31"/>
  <c r="B53" i="31"/>
  <c r="E52" i="31"/>
  <c r="B52" i="31"/>
  <c r="I38" i="31"/>
  <c r="I37" i="31"/>
  <c r="I36" i="31"/>
  <c r="I46" i="31" s="1"/>
  <c r="I35" i="31"/>
  <c r="I45" i="31" s="1"/>
  <c r="I34" i="31"/>
  <c r="G25" i="31"/>
  <c r="I25" i="31" s="1"/>
  <c r="G23" i="31"/>
  <c r="I23" i="31" s="1"/>
  <c r="E21" i="31"/>
  <c r="E20" i="31"/>
  <c r="G19" i="31"/>
  <c r="I19" i="31" s="1"/>
  <c r="G14" i="31"/>
  <c r="I14" i="31" s="1"/>
  <c r="I13" i="31"/>
  <c r="G12" i="31"/>
  <c r="G20" i="31" s="1"/>
  <c r="G11" i="31"/>
  <c r="I11" i="31" s="1"/>
  <c r="G10" i="31"/>
  <c r="G9" i="31"/>
  <c r="I9" i="31" s="1"/>
  <c r="I7" i="31"/>
  <c r="I43" i="31" s="1"/>
  <c r="I4" i="31"/>
  <c r="B3" i="31"/>
  <c r="I59" i="30"/>
  <c r="I54" i="30"/>
  <c r="B79" i="30"/>
  <c r="I78" i="30"/>
  <c r="E78" i="30"/>
  <c r="B78" i="30"/>
  <c r="I77" i="30"/>
  <c r="E77" i="30"/>
  <c r="B77" i="30"/>
  <c r="I76" i="30"/>
  <c r="E76" i="30"/>
  <c r="B76" i="30"/>
  <c r="I75" i="30"/>
  <c r="E75" i="30"/>
  <c r="B75" i="30"/>
  <c r="I74" i="30"/>
  <c r="E74" i="30"/>
  <c r="B74" i="30"/>
  <c r="I73" i="30"/>
  <c r="E73" i="30"/>
  <c r="B73" i="30"/>
  <c r="I72" i="30"/>
  <c r="E72" i="30"/>
  <c r="B72" i="30"/>
  <c r="I71" i="30"/>
  <c r="E71" i="30"/>
  <c r="B71" i="30"/>
  <c r="I70" i="30"/>
  <c r="E70" i="30"/>
  <c r="B70" i="30"/>
  <c r="I69" i="30"/>
  <c r="E69" i="30"/>
  <c r="B69" i="30"/>
  <c r="I68" i="30"/>
  <c r="E68" i="30"/>
  <c r="B68" i="30"/>
  <c r="I67" i="30"/>
  <c r="E67" i="30"/>
  <c r="B67" i="30"/>
  <c r="I66" i="30"/>
  <c r="E66" i="30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56" i="30"/>
  <c r="I38" i="30"/>
  <c r="I37" i="30"/>
  <c r="I36" i="30"/>
  <c r="I46" i="30" s="1"/>
  <c r="I35" i="30"/>
  <c r="I55" i="30" s="1"/>
  <c r="I34" i="30"/>
  <c r="I48" i="30" s="1"/>
  <c r="G25" i="30"/>
  <c r="I25" i="30" s="1"/>
  <c r="G23" i="30"/>
  <c r="I23" i="30" s="1"/>
  <c r="E21" i="30"/>
  <c r="G20" i="30"/>
  <c r="E20" i="30"/>
  <c r="G14" i="30"/>
  <c r="I14" i="30" s="1"/>
  <c r="I13" i="30"/>
  <c r="G12" i="30"/>
  <c r="G21" i="30" s="1"/>
  <c r="G11" i="30"/>
  <c r="I11" i="30" s="1"/>
  <c r="G10" i="30"/>
  <c r="G9" i="30"/>
  <c r="I9" i="30" s="1"/>
  <c r="I44" i="30" s="1"/>
  <c r="I7" i="30"/>
  <c r="I53" i="30" s="1"/>
  <c r="I4" i="30"/>
  <c r="B3" i="30"/>
  <c r="G22" i="29"/>
  <c r="G10" i="29"/>
  <c r="I13" i="29"/>
  <c r="B78" i="29"/>
  <c r="I77" i="29"/>
  <c r="E77" i="29"/>
  <c r="B77" i="29"/>
  <c r="I76" i="29"/>
  <c r="E76" i="29"/>
  <c r="B76" i="29"/>
  <c r="I75" i="29"/>
  <c r="E75" i="29"/>
  <c r="B75" i="29"/>
  <c r="I74" i="29"/>
  <c r="E74" i="29"/>
  <c r="B74" i="29"/>
  <c r="I73" i="29"/>
  <c r="E73" i="29"/>
  <c r="B73" i="29"/>
  <c r="I72" i="29"/>
  <c r="E72" i="29"/>
  <c r="B72" i="29"/>
  <c r="I71" i="29"/>
  <c r="E71" i="29"/>
  <c r="B71" i="29"/>
  <c r="I70" i="29"/>
  <c r="E70" i="29"/>
  <c r="B70" i="29"/>
  <c r="I69" i="29"/>
  <c r="E69" i="29"/>
  <c r="B69" i="29"/>
  <c r="I68" i="29"/>
  <c r="E68" i="29"/>
  <c r="B68" i="29"/>
  <c r="I67" i="29"/>
  <c r="E67" i="29"/>
  <c r="B67" i="29"/>
  <c r="I66" i="29"/>
  <c r="E66" i="29"/>
  <c r="B66" i="29"/>
  <c r="I65" i="29"/>
  <c r="E65" i="29"/>
  <c r="B65" i="29"/>
  <c r="I64" i="29"/>
  <c r="E64" i="29"/>
  <c r="B64" i="29"/>
  <c r="I63" i="29"/>
  <c r="E63" i="29"/>
  <c r="B63" i="29"/>
  <c r="I62" i="29"/>
  <c r="E62" i="29"/>
  <c r="B62" i="29"/>
  <c r="I61" i="29"/>
  <c r="E61" i="29"/>
  <c r="B61" i="29"/>
  <c r="I60" i="29"/>
  <c r="E60" i="29"/>
  <c r="B60" i="29"/>
  <c r="I57" i="29"/>
  <c r="I55" i="29"/>
  <c r="I54" i="29"/>
  <c r="I38" i="29"/>
  <c r="I37" i="29"/>
  <c r="I36" i="29"/>
  <c r="I46" i="29" s="1"/>
  <c r="I35" i="29"/>
  <c r="I45" i="29" s="1"/>
  <c r="I34" i="29"/>
  <c r="I48" i="29" s="1"/>
  <c r="I39" i="29"/>
  <c r="G25" i="29"/>
  <c r="I25" i="29" s="1"/>
  <c r="I23" i="29"/>
  <c r="G23" i="29"/>
  <c r="E21" i="29"/>
  <c r="E20" i="29"/>
  <c r="G14" i="29"/>
  <c r="I14" i="29" s="1"/>
  <c r="I56" i="29" s="1"/>
  <c r="G12" i="29"/>
  <c r="G19" i="29" s="1"/>
  <c r="I19" i="29" s="1"/>
  <c r="I11" i="29"/>
  <c r="G11" i="29"/>
  <c r="G9" i="29"/>
  <c r="I9" i="29" s="1"/>
  <c r="I44" i="29" s="1"/>
  <c r="I7" i="29"/>
  <c r="I4" i="29"/>
  <c r="B3" i="29"/>
  <c r="I39" i="31" l="1"/>
  <c r="G19" i="32"/>
  <c r="I19" i="32" s="1"/>
  <c r="I12" i="32"/>
  <c r="G18" i="32"/>
  <c r="I18" i="32" s="1"/>
  <c r="I25" i="32" s="1"/>
  <c r="I54" i="32"/>
  <c r="I46" i="32"/>
  <c r="I55" i="32"/>
  <c r="I57" i="32" s="1"/>
  <c r="I38" i="32"/>
  <c r="I44" i="32"/>
  <c r="I42" i="32"/>
  <c r="I47" i="31"/>
  <c r="I44" i="31"/>
  <c r="G21" i="31"/>
  <c r="I48" i="31"/>
  <c r="I12" i="31"/>
  <c r="I26" i="31" s="1"/>
  <c r="I40" i="31" s="1"/>
  <c r="G18" i="31"/>
  <c r="I18" i="31" s="1"/>
  <c r="G22" i="31"/>
  <c r="I22" i="31" s="1"/>
  <c r="G18" i="30"/>
  <c r="I18" i="30" s="1"/>
  <c r="I12" i="30"/>
  <c r="G19" i="30"/>
  <c r="I19" i="30" s="1"/>
  <c r="G22" i="30"/>
  <c r="I22" i="30" s="1"/>
  <c r="I26" i="30" s="1"/>
  <c r="I58" i="30"/>
  <c r="I47" i="30"/>
  <c r="I57" i="30"/>
  <c r="I39" i="30"/>
  <c r="I45" i="30"/>
  <c r="I43" i="30"/>
  <c r="I49" i="30" s="1"/>
  <c r="G21" i="29"/>
  <c r="I43" i="29"/>
  <c r="I47" i="29"/>
  <c r="I53" i="29"/>
  <c r="I58" i="29" s="1"/>
  <c r="G18" i="29"/>
  <c r="I18" i="29" s="1"/>
  <c r="I22" i="29"/>
  <c r="I12" i="29"/>
  <c r="G20" i="29"/>
  <c r="E20" i="28"/>
  <c r="G20" i="28"/>
  <c r="E21" i="28"/>
  <c r="G21" i="28"/>
  <c r="G22" i="28"/>
  <c r="I22" i="28" s="1"/>
  <c r="I14" i="28"/>
  <c r="I9" i="28"/>
  <c r="I11" i="28"/>
  <c r="G14" i="28"/>
  <c r="G9" i="28"/>
  <c r="I39" i="32" l="1"/>
  <c r="I48" i="32"/>
  <c r="I52" i="31"/>
  <c r="I40" i="30"/>
  <c r="I50" i="30"/>
  <c r="I60" i="30"/>
  <c r="I26" i="29"/>
  <c r="I40" i="29" s="1"/>
  <c r="I59" i="29" s="1"/>
  <c r="I49" i="29"/>
  <c r="I46" i="15"/>
  <c r="I37" i="15"/>
  <c r="I55" i="15"/>
  <c r="I54" i="15"/>
  <c r="I53" i="15"/>
  <c r="I52" i="15"/>
  <c r="I45" i="15"/>
  <c r="I44" i="15"/>
  <c r="I43" i="15"/>
  <c r="I42" i="15"/>
  <c r="I49" i="32" l="1"/>
  <c r="I58" i="32"/>
  <c r="I50" i="29"/>
  <c r="I48" i="28"/>
  <c r="I46" i="28"/>
  <c r="I45" i="28"/>
  <c r="G21" i="15"/>
  <c r="G20" i="15"/>
  <c r="I33" i="15"/>
  <c r="I32" i="15"/>
  <c r="C8" i="21"/>
  <c r="B78" i="28"/>
  <c r="I77" i="28"/>
  <c r="E77" i="28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I61" i="28"/>
  <c r="E61" i="28"/>
  <c r="B61" i="28"/>
  <c r="I60" i="28"/>
  <c r="E60" i="28"/>
  <c r="B60" i="28"/>
  <c r="I56" i="28"/>
  <c r="I58" i="28" s="1"/>
  <c r="I47" i="28"/>
  <c r="I44" i="28"/>
  <c r="I37" i="28"/>
  <c r="I36" i="28"/>
  <c r="I55" i="28"/>
  <c r="I35" i="28"/>
  <c r="I54" i="28"/>
  <c r="I34" i="28"/>
  <c r="I57" i="28"/>
  <c r="I33" i="28"/>
  <c r="G25" i="28"/>
  <c r="I25" i="28" s="1"/>
  <c r="G23" i="28"/>
  <c r="I23" i="28" s="1"/>
  <c r="G12" i="28"/>
  <c r="I12" i="28" s="1"/>
  <c r="G11" i="28"/>
  <c r="I7" i="28"/>
  <c r="I53" i="28"/>
  <c r="I4" i="28"/>
  <c r="B3" i="28"/>
  <c r="G19" i="28"/>
  <c r="I19" i="28" s="1"/>
  <c r="I43" i="28"/>
  <c r="G18" i="28"/>
  <c r="I18" i="28" s="1"/>
  <c r="I49" i="28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34" i="15"/>
  <c r="I56" i="15"/>
  <c r="G24" i="15"/>
  <c r="I24" i="15"/>
  <c r="G22" i="15"/>
  <c r="I22" i="15"/>
  <c r="E21" i="15"/>
  <c r="E20" i="15"/>
  <c r="G12" i="15"/>
  <c r="G18" i="15"/>
  <c r="I18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57" i="15"/>
  <c r="I21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25" i="15"/>
  <c r="J48" i="22"/>
  <c r="I38" i="15" l="1"/>
  <c r="I47" i="15"/>
  <c r="I48" i="15" s="1"/>
  <c r="I39" i="15"/>
  <c r="I49" i="15" s="1"/>
  <c r="D4" i="21"/>
  <c r="E4" i="21" s="1"/>
  <c r="I38" i="28"/>
  <c r="I39" i="28" s="1"/>
  <c r="I58" i="15" l="1"/>
  <c r="I26" i="28"/>
  <c r="I40" i="28" s="1"/>
  <c r="I50" i="28" s="1"/>
  <c r="D8" i="21" l="1"/>
  <c r="E8" i="21" s="1"/>
  <c r="I59" i="28"/>
</calcChain>
</file>

<file path=xl/sharedStrings.xml><?xml version="1.0" encoding="utf-8"?>
<sst xmlns="http://schemas.openxmlformats.org/spreadsheetml/2006/main" count="1066" uniqueCount="430">
  <si>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</si>
  <si>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</si>
  <si>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</si>
  <si>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</si>
  <si>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</si>
  <si>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</si>
  <si>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</si>
  <si>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</si>
  <si>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</si>
  <si>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</si>
  <si>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</si>
  <si>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</si>
  <si>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</si>
  <si>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</si>
  <si>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</si>
  <si>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</si>
  <si>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</si>
  <si>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</si>
  <si>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</si>
  <si>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</si>
  <si>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</si>
  <si>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</si>
  <si>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</si>
  <si>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</si>
  <si>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</si>
  <si>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</si>
  <si>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</si>
  <si>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</si>
  <si>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</si>
  <si>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</si>
  <si>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</si>
  <si>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</si>
  <si>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</si>
  <si>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</si>
  <si>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</si>
  <si>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</si>
  <si>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</si>
  <si>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</si>
  <si>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</si>
  <si>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</si>
  <si>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</si>
  <si>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</si>
  <si>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</si>
  <si>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</si>
  <si>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</si>
  <si>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</si>
  <si>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</si>
  <si>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</si>
  <si>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</si>
  <si>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</si>
  <si>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</si>
  <si>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</si>
  <si>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</si>
  <si>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</si>
  <si>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</si>
  <si>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</si>
  <si>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</si>
  <si>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</si>
  <si>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</si>
  <si>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</si>
  <si>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</si>
  <si>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</si>
  <si>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</si>
  <si>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</si>
  <si>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</si>
  <si>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</si>
  <si>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</si>
  <si>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</si>
  <si>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</si>
  <si>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</si>
  <si>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</si>
  <si>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</si>
  <si>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</si>
  <si>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</si>
  <si>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</si>
  <si>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</si>
  <si>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</si>
  <si>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</si>
  <si>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</si>
  <si>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</si>
  <si>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</si>
  <si>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</si>
  <si>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</si>
  <si>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</si>
  <si>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</si>
  <si>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</si>
  <si>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</si>
  <si>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</si>
  <si>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</si>
  <si>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</si>
  <si>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</si>
  <si>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</si>
  <si>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</si>
  <si>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</si>
  <si>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</si>
  <si>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</si>
  <si>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</si>
  <si>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</si>
  <si>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</si>
  <si>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</si>
  <si>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</si>
  <si>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</si>
  <si>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</si>
  <si>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</si>
  <si>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</si>
  <si>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</si>
  <si>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</si>
  <si>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</si>
  <si>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</si>
  <si>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</si>
  <si>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</si>
  <si>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</si>
  <si>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</si>
  <si>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</si>
  <si>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</si>
  <si>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</si>
  <si>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</si>
  <si>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</si>
  <si>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</si>
  <si>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</si>
  <si>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</si>
  <si>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</si>
  <si>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</si>
  <si>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</si>
  <si>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</si>
  <si>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</si>
  <si>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</si>
  <si>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</si>
  <si>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</si>
  <si>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</si>
  <si>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</si>
  <si>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</si>
  <si>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</si>
  <si>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</si>
  <si>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</si>
  <si>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</si>
  <si>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</si>
  <si>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</si>
  <si>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</si>
  <si>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</si>
  <si>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</si>
  <si>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</si>
  <si>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</si>
  <si>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</si>
  <si>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</si>
  <si>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</si>
  <si>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</si>
  <si>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</si>
  <si>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</si>
  <si>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</si>
  <si>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</si>
  <si>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</si>
  <si>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</si>
  <si>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</si>
  <si>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</si>
  <si>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</si>
  <si>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</si>
  <si>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</si>
  <si>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</si>
  <si>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</si>
  <si>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</si>
  <si>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</si>
  <si>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</si>
  <si>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</si>
  <si>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</si>
  <si>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</si>
  <si>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</si>
  <si>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</si>
  <si>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</si>
  <si>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</si>
  <si>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</si>
  <si>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</si>
  <si>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</si>
  <si>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</si>
  <si>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</si>
  <si>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</si>
  <si>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</si>
  <si>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</si>
  <si>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</si>
  <si>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</si>
  <si>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</si>
  <si>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</si>
  <si>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</si>
  <si>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</si>
  <si>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</si>
  <si>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</si>
  <si>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</si>
  <si>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</si>
  <si>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</si>
  <si>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</si>
  <si>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</si>
  <si>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</si>
  <si>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</si>
  <si>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</si>
  <si>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</si>
  <si>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</si>
  <si>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</si>
  <si>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</si>
  <si>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</si>
  <si>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</si>
  <si>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</si>
  <si>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</si>
  <si>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</si>
  <si>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</si>
  <si>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</si>
  <si>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</si>
  <si>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</si>
  <si>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</si>
  <si>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</si>
  <si>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</si>
  <si>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</si>
  <si>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</si>
  <si>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</si>
  <si>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</si>
  <si>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</si>
  <si>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</si>
  <si>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</si>
  <si>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</si>
  <si>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</si>
  <si>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</si>
  <si>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</si>
  <si>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</si>
  <si>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</si>
  <si>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</si>
  <si>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</si>
  <si>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</si>
  <si>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</si>
  <si>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</si>
  <si>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</si>
  <si>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</si>
  <si>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</si>
  <si>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</si>
  <si>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</si>
  <si>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</si>
  <si>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</si>
  <si>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</si>
  <si>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</si>
  <si>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</si>
  <si>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</si>
  <si>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</si>
  <si>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</si>
  <si>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</si>
  <si>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</si>
  <si>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</si>
  <si>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</si>
  <si>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</si>
  <si>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</si>
  <si>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</si>
  <si>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</si>
  <si>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</si>
  <si>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</si>
  <si>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</si>
  <si>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</si>
  <si>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</si>
  <si>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</si>
  <si>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</si>
  <si>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</si>
  <si>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</si>
  <si>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</si>
  <si>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</si>
  <si>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</si>
  <si>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</si>
  <si>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</si>
  <si>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</si>
  <si>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</si>
  <si>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</si>
  <si>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</si>
  <si>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</si>
  <si>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</si>
  <si>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</si>
  <si>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</si>
  <si>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</si>
  <si>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</si>
  <si>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</si>
  <si>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</si>
  <si>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</si>
  <si>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</si>
  <si>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</si>
  <si>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</si>
  <si>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</si>
  <si>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</si>
  <si>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</si>
  <si>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</si>
  <si>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</si>
  <si>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</si>
  <si>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</si>
  <si>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</si>
  <si>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</si>
  <si>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</si>
  <si>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</si>
  <si>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</si>
  <si>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</si>
  <si>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</si>
  <si>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</si>
  <si>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</si>
  <si>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</si>
  <si>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</si>
  <si>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</si>
  <si>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</si>
  <si>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</si>
  <si>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</si>
  <si>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</si>
  <si>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</si>
  <si>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</si>
  <si>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</si>
  <si>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</si>
  <si>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</si>
  <si>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</si>
  <si>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</si>
  <si>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</si>
  <si>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</si>
  <si>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</si>
  <si>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</si>
  <si>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</si>
  <si>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</si>
  <si>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</si>
  <si>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</si>
  <si>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</si>
  <si>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</si>
  <si>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</si>
  <si>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</si>
  <si>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</si>
  <si>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</si>
  <si>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</si>
  <si>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</si>
  <si>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</si>
  <si>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</si>
  <si>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</si>
  <si>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</si>
  <si>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</si>
  <si>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</si>
  <si>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</si>
  <si>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</si>
  <si>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</si>
  <si>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</si>
  <si>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</si>
  <si>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</si>
  <si>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</si>
  <si>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</si>
  <si>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</si>
  <si>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</si>
  <si>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</si>
  <si>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</si>
  <si>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</si>
  <si>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</si>
  <si>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</si>
  <si>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</si>
  <si>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</si>
  <si>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</si>
  <si>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</si>
  <si>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</si>
  <si>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</si>
  <si>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</si>
  <si>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</si>
  <si>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</si>
  <si>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</si>
  <si>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</si>
  <si>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</si>
  <si>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</si>
  <si>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</si>
  <si>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</si>
  <si>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</si>
  <si>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</si>
  <si>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</si>
  <si>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</si>
  <si>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</si>
  <si>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</si>
  <si>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</si>
  <si>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</si>
  <si>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</si>
  <si>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</si>
  <si>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</si>
  <si>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</si>
  <si>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</si>
  <si>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</si>
  <si>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</si>
  <si>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</si>
  <si>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</si>
  <si>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</si>
  <si>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</si>
  <si>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</si>
  <si>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</si>
  <si>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</si>
  <si>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</si>
  <si>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</si>
  <si>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</si>
  <si>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</si>
  <si>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</si>
  <si>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</si>
  <si>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</si>
  <si>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</si>
  <si>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</si>
  <si>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</si>
  <si>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</si>
  <si>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</si>
  <si>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</si>
  <si>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</si>
  <si>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</si>
  <si>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</si>
  <si>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</si>
  <si>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</si>
  <si>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</si>
  <si>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</si>
  <si>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</si>
  <si>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</si>
  <si>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</si>
  <si>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</si>
  <si>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</si>
  <si>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</si>
  <si>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</si>
  <si>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</si>
  <si>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</si>
  <si>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</si>
  <si>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</si>
  <si>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</si>
  <si>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</si>
  <si>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</si>
  <si>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</si>
  <si>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</si>
  <si>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</si>
  <si>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</si>
  <si>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 xml:space="preserve">Descorche: Botella 750 ml </t>
  </si>
  <si>
    <t>COSTOS EVENTO DE EVELIN PRADO Y JAIRO MARTINEZ EN JUNIO 23 DE 2017v</t>
  </si>
  <si>
    <t>DESCUENTO DEL SERVICIO PLAN VIERNES</t>
  </si>
  <si>
    <t>Pendiente</t>
  </si>
  <si>
    <t>3 Tragos por persona  (85% Whisky 15% Vodka)</t>
  </si>
  <si>
    <r>
      <t xml:space="preserve">MENU DE GALA DE UNA CARNE (Pollo o Cerdo) </t>
    </r>
    <r>
      <rPr>
        <sz val="10"/>
        <color rgb="FF000000"/>
        <rFont val="Maiandra GD"/>
        <family val="2"/>
      </rPr>
      <t>(Servido a la Mesa)</t>
    </r>
  </si>
  <si>
    <t>COSTOS EVENTO DE EVELIN PRADO Y JAIRO MARTINEZ EN JUNIO 24 DE 2017s</t>
  </si>
  <si>
    <t>Descuento en Descorche</t>
  </si>
  <si>
    <t>COSTOS EVENTO DE EVELIN PRADO Y JAIRO MARTINEZ EN JUNIO 25 DE 2017d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</si>
</sst>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  <numFmt numFmtId="170" formatCode="0.000"/>
    <numFmt numFmtId="171" formatCode="_(&quot;$&quot;* #,##0_);_(&quot;$&quot;* \(#,##0\);_(&quot;$&quot;* &quot;-&quot;??_);_(@_)"/>
    <numFmt numFmtId="172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6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4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8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8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7" fontId="32" fillId="0" borderId="0" xfId="0" applyNumberFormat="1" applyFont="1" applyFill="1" applyBorder="1" applyAlignment="1" applyProtection="1">
      <alignment horizontal="centerContinuous" vertical="center"/>
    </xf>
    <xf numFmtId="168" fontId="32" fillId="0" borderId="0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/>
    </xf>
    <xf numFmtId="166" fontId="10" fillId="0" borderId="0" xfId="0" applyNumberFormat="1" applyFont="1" applyFill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</xf>
    <xf numFmtId="168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8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8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8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8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8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8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6" fontId="10" fillId="25" borderId="0" xfId="0" applyNumberFormat="1" applyFont="1" applyFill="1" applyAlignment="1" applyProtection="1">
      <alignment horizontal="center"/>
    </xf>
    <xf numFmtId="166" fontId="10" fillId="25" borderId="0" xfId="0" applyNumberFormat="1" applyFont="1" applyFill="1" applyAlignment="1" applyProtection="1">
      <alignment horizontal="center" vertical="center"/>
    </xf>
    <xf numFmtId="165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8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8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8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8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0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1" fontId="67" fillId="25" borderId="13" xfId="47" applyNumberFormat="1" applyFont="1" applyFill="1" applyBorder="1" applyAlignment="1">
      <alignment horizontal="left" vertical="center" indent="5"/>
    </xf>
    <xf numFmtId="172" fontId="67" fillId="25" borderId="13" xfId="47" applyNumberFormat="1" applyFont="1" applyFill="1" applyBorder="1" applyAlignment="1">
      <alignment horizontal="left" vertical="center" indent="5"/>
    </xf>
    <xf numFmtId="172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73" fillId="0" borderId="0" xfId="0" applyFon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8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8" fontId="5" fillId="27" borderId="1" xfId="0" applyNumberFormat="1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0" fontId="31" fillId="0" borderId="0" xfId="0" applyFont="1" applyFill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169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168" fontId="5" fillId="0" borderId="1" xfId="0" applyNumberFormat="1" applyFont="1" applyFill="1" applyBorder="1" applyAlignment="1" applyProtection="1">
      <alignment vertical="center"/>
    </xf>
    <xf numFmtId="169" fontId="3" fillId="0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8" fillId="25" borderId="0" xfId="0" applyFont="1" applyFill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4" fillId="0" borderId="0" xfId="0" applyFont="1" applyAlignment="1" applyProtection="1">
      <alignment horizontal="left" vertical="top"/>
    </xf>
    <xf numFmtId="168" fontId="3" fillId="0" borderId="0" xfId="0" applyNumberFormat="1" applyFont="1" applyAlignment="1" applyProtection="1">
      <alignment horizontal="right" vertical="center"/>
    </xf>
    <xf numFmtId="0" fontId="13" fillId="27" borderId="0" xfId="0" applyFont="1" applyFill="1" applyAlignment="1" applyProtection="1">
      <alignment horizontal="right" vertical="center"/>
    </xf>
    <xf numFmtId="3" fontId="34" fillId="0" borderId="0" xfId="0" applyNumberFormat="1" applyFont="1" applyAlignment="1" applyProtection="1">
      <alignment horizontal="center"/>
    </xf>
    <xf numFmtId="3" fontId="34" fillId="0" borderId="10" xfId="0" applyNumberFormat="1" applyFont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 wrapText="1"/>
    </xf>
    <xf numFmtId="0" fontId="10" fillId="0" borderId="0" xfId="0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11" fillId="0" borderId="0" xfId="0" applyFont="1" applyFill="1" applyAlignment="1">
      <alignment horizontal="left" vertical="top" wrapText="1"/>
    </xf>
    <xf numFmtId="0" fontId="13" fillId="0" borderId="0" xfId="0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57" fillId="0" borderId="0" xfId="0" applyFont="1" applyAlignment="1">
      <alignment horizontal="left" vertical="center" wrapText="1"/>
    </xf>
    <xf numFmtId="169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11" fillId="0" borderId="0" xfId="0" applyFont="1" applyFill="1" applyAlignment="1" applyProtection="1">
      <alignment horizontal="left" vertical="top" wrapText="1"/>
    </xf>
    <xf numFmtId="0" fontId="34" fillId="0" borderId="0" xfId="0" applyFont="1" applyFill="1" applyAlignment="1" applyProtection="1">
      <alignment horizontal="left" vertical="top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  <xf numFmtId="3" fontId="6" fillId="0" borderId="0" xfId="0" applyNumberFormat="1" applyFont="1" applyFill="1" applyAlignment="1" applyProtection="1">
      <alignment horizontal="right" vertical="center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TEPHYMON92@HOTMAIL.COM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8"/>
  <sheetViews>
    <sheetView showGridLines="0" topLeftCell="A31" zoomScaleNormal="100" zoomScaleSheetLayoutView="100" workbookViewId="0">
      <selection activeCell="K23" sqref="K23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4" t="s">
        <v>422</v>
      </c>
      <c r="C2" s="294"/>
      <c r="D2" s="294"/>
      <c r="E2" s="294"/>
      <c r="F2" s="294"/>
      <c r="G2" s="294"/>
      <c r="H2" s="294"/>
      <c r="I2" s="294"/>
    </row>
    <row r="3" spans="2:13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3" ht="12.75" customHeight="1" x14ac:dyDescent="0.25">
      <c r="B4" s="315" t="s">
        <v>49</v>
      </c>
      <c r="C4" s="315"/>
      <c r="D4" s="315"/>
      <c r="E4" s="35">
        <v>0.66666666666666663</v>
      </c>
      <c r="F4" s="316" t="s">
        <v>73</v>
      </c>
      <c r="G4" s="317"/>
      <c r="H4" s="36">
        <v>0.98958333333333337</v>
      </c>
      <c r="I4" s="37">
        <f ca="1">NOW()</f>
        <v>42609.711727083333</v>
      </c>
    </row>
    <row r="5" spans="2:13" ht="15.75" x14ac:dyDescent="0.25">
      <c r="B5" s="318" t="s">
        <v>296</v>
      </c>
      <c r="C5" s="318"/>
      <c r="D5" s="318"/>
      <c r="E5" s="319" t="s">
        <v>52</v>
      </c>
      <c r="F5" s="319"/>
      <c r="G5" s="319" t="s">
        <v>50</v>
      </c>
      <c r="H5" s="319"/>
      <c r="I5" s="277">
        <v>120</v>
      </c>
      <c r="J5" s="275"/>
      <c r="K5" s="275" t="s">
        <v>308</v>
      </c>
      <c r="M5" s="8"/>
    </row>
    <row r="6" spans="2:13" ht="6.75" customHeight="1" x14ac:dyDescent="0.25">
      <c r="B6" s="278"/>
      <c r="C6" s="278"/>
      <c r="D6" s="278"/>
      <c r="E6" s="276"/>
      <c r="F6" s="276"/>
      <c r="G6" s="276"/>
      <c r="H6" s="276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20">
        <v>3990000</v>
      </c>
      <c r="F7" s="320"/>
      <c r="G7" s="321">
        <v>1</v>
      </c>
      <c r="H7" s="321"/>
      <c r="I7" s="40">
        <f>E7*G7</f>
        <v>3990000</v>
      </c>
      <c r="J7" s="275"/>
      <c r="K7" s="53">
        <v>3490000</v>
      </c>
    </row>
    <row r="8" spans="2:13" ht="36" customHeight="1" x14ac:dyDescent="0.25">
      <c r="B8" s="323" t="s">
        <v>420</v>
      </c>
      <c r="C8" s="323"/>
      <c r="D8" s="323"/>
      <c r="E8" s="321" t="s">
        <v>51</v>
      </c>
      <c r="F8" s="321"/>
      <c r="G8" s="321" t="s">
        <v>51</v>
      </c>
      <c r="H8" s="321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20">
        <v>5800</v>
      </c>
      <c r="F9" s="320"/>
      <c r="G9" s="321">
        <f>+I5</f>
        <v>120</v>
      </c>
      <c r="H9" s="321"/>
      <c r="I9" s="271">
        <f t="shared" ref="I9:I14" si="0">E9*G9</f>
        <v>696000</v>
      </c>
      <c r="J9" s="32"/>
      <c r="K9" s="32"/>
    </row>
    <row r="10" spans="2:13" ht="32.25" customHeight="1" x14ac:dyDescent="0.25">
      <c r="B10" s="322" t="s">
        <v>416</v>
      </c>
      <c r="C10" s="322"/>
      <c r="D10" s="322"/>
      <c r="E10" s="320">
        <v>3400</v>
      </c>
      <c r="F10" s="320"/>
      <c r="G10" s="321">
        <f>+I5</f>
        <v>120</v>
      </c>
      <c r="H10" s="321"/>
      <c r="I10" s="182" t="s">
        <v>424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20">
        <v>5800</v>
      </c>
      <c r="F11" s="320"/>
      <c r="G11" s="321">
        <f>+I5</f>
        <v>120</v>
      </c>
      <c r="H11" s="321"/>
      <c r="I11" s="271">
        <f t="shared" si="0"/>
        <v>696000</v>
      </c>
      <c r="J11" s="32"/>
      <c r="K11" s="32"/>
    </row>
    <row r="12" spans="2:13" ht="14.25" customHeight="1" x14ac:dyDescent="0.25">
      <c r="B12" s="14" t="s">
        <v>426</v>
      </c>
      <c r="C12" s="14"/>
      <c r="D12" s="14"/>
      <c r="E12" s="320">
        <v>35900</v>
      </c>
      <c r="F12" s="320"/>
      <c r="G12" s="321">
        <f>I5-G13</f>
        <v>107</v>
      </c>
      <c r="H12" s="321"/>
      <c r="I12" s="271">
        <f>E12*G12</f>
        <v>3841300</v>
      </c>
      <c r="J12" s="32"/>
      <c r="K12" s="32"/>
    </row>
    <row r="13" spans="2:13" x14ac:dyDescent="0.25">
      <c r="B13" s="14" t="s">
        <v>71</v>
      </c>
      <c r="C13" s="14"/>
      <c r="D13" s="14"/>
      <c r="E13" s="320">
        <v>22000</v>
      </c>
      <c r="F13" s="320"/>
      <c r="G13" s="321">
        <v>13</v>
      </c>
      <c r="H13" s="321"/>
      <c r="I13" s="271">
        <f>+E13*G13</f>
        <v>286000</v>
      </c>
      <c r="J13" s="32"/>
      <c r="K13" s="32"/>
    </row>
    <row r="14" spans="2:13" x14ac:dyDescent="0.25">
      <c r="B14" s="14" t="s">
        <v>113</v>
      </c>
      <c r="C14" s="14"/>
      <c r="D14" s="14"/>
      <c r="E14" s="320">
        <v>5800</v>
      </c>
      <c r="F14" s="320"/>
      <c r="G14" s="321">
        <f>+I5</f>
        <v>120</v>
      </c>
      <c r="H14" s="321"/>
      <c r="I14" s="271">
        <f t="shared" si="0"/>
        <v>696000</v>
      </c>
      <c r="J14" s="32"/>
      <c r="K14" s="32"/>
    </row>
    <row r="15" spans="2:13" x14ac:dyDescent="0.25">
      <c r="B15" s="279"/>
      <c r="C15" s="279"/>
      <c r="D15" s="279"/>
      <c r="E15" s="320"/>
      <c r="F15" s="320"/>
      <c r="G15" s="321"/>
      <c r="H15" s="321"/>
      <c r="I15" s="40"/>
      <c r="J15" s="32"/>
      <c r="K15" s="32"/>
    </row>
    <row r="16" spans="2:13" ht="17.100000000000001" customHeight="1" x14ac:dyDescent="0.25">
      <c r="B16" s="324" t="s">
        <v>283</v>
      </c>
      <c r="C16" s="324"/>
      <c r="D16" s="324"/>
      <c r="E16" s="320"/>
      <c r="F16" s="320"/>
      <c r="G16" s="321"/>
      <c r="H16" s="321"/>
      <c r="I16" s="40"/>
      <c r="J16" s="32"/>
      <c r="K16" s="32"/>
    </row>
    <row r="17" spans="1:11" ht="17.100000000000001" customHeight="1" x14ac:dyDescent="0.25">
      <c r="B17" s="325" t="s">
        <v>425</v>
      </c>
      <c r="C17" s="325"/>
      <c r="D17" s="325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20">
        <v>52400</v>
      </c>
      <c r="F18" s="320"/>
      <c r="G18" s="321">
        <f>ROUNDUP(((G12*1)/10),0)+1</f>
        <v>12</v>
      </c>
      <c r="H18" s="321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417</v>
      </c>
      <c r="C19" s="19"/>
      <c r="D19" s="121"/>
      <c r="E19" s="320">
        <v>49900</v>
      </c>
      <c r="F19" s="320"/>
      <c r="G19" s="321">
        <f>ROUNDUP(((G12*1)/8),0)</f>
        <v>14</v>
      </c>
      <c r="H19" s="321"/>
      <c r="I19" s="40">
        <f>G19*E19</f>
        <v>698600</v>
      </c>
      <c r="J19" s="32"/>
      <c r="K19" s="32"/>
    </row>
    <row r="20" spans="1:11" ht="17.100000000000001" hidden="1" customHeight="1" x14ac:dyDescent="0.25">
      <c r="B20" s="26" t="s">
        <v>79</v>
      </c>
      <c r="C20" s="41"/>
      <c r="D20" s="41"/>
      <c r="E20" s="320">
        <f>(114000-(114000*10%))</f>
        <v>102600</v>
      </c>
      <c r="F20" s="320"/>
      <c r="G20" s="321">
        <f>ROUNDUP(((G12*4)*85%/18),0)</f>
        <v>21</v>
      </c>
      <c r="H20" s="321"/>
      <c r="I20" s="40"/>
      <c r="J20" s="32"/>
      <c r="K20" s="32"/>
    </row>
    <row r="21" spans="1:11" ht="17.100000000000001" hidden="1" customHeight="1" x14ac:dyDescent="0.25">
      <c r="B21" s="26" t="s">
        <v>114</v>
      </c>
      <c r="C21" s="41"/>
      <c r="D21" s="41"/>
      <c r="E21" s="320">
        <f>(95000-(95000*10%))</f>
        <v>85500</v>
      </c>
      <c r="F21" s="320"/>
      <c r="G21" s="321">
        <f>ROUNDUP(((G12*4)*15%/18),0)</f>
        <v>4</v>
      </c>
      <c r="H21" s="321"/>
      <c r="I21" s="40"/>
      <c r="J21" s="32"/>
      <c r="K21" s="32"/>
    </row>
    <row r="22" spans="1:11" ht="17.100000000000001" customHeight="1" x14ac:dyDescent="0.25">
      <c r="B22" s="26" t="s">
        <v>421</v>
      </c>
      <c r="C22" s="41"/>
      <c r="D22" s="41"/>
      <c r="E22" s="320">
        <v>30000</v>
      </c>
      <c r="F22" s="320"/>
      <c r="G22" s="321">
        <f>ROUNDUP(((G12*3)*100%/18),0)</f>
        <v>18</v>
      </c>
      <c r="H22" s="321"/>
      <c r="I22" s="40">
        <f>E22*G22</f>
        <v>540000</v>
      </c>
      <c r="J22" s="32"/>
      <c r="K22" s="32"/>
    </row>
    <row r="23" spans="1:11" x14ac:dyDescent="0.25">
      <c r="B23" s="326" t="s">
        <v>76</v>
      </c>
      <c r="C23" s="326"/>
      <c r="D23" s="326"/>
      <c r="E23" s="320">
        <v>11500</v>
      </c>
      <c r="F23" s="320"/>
      <c r="G23" s="321">
        <f>+I5</f>
        <v>120</v>
      </c>
      <c r="H23" s="321"/>
      <c r="I23" s="40">
        <f>G23*E23</f>
        <v>1380000</v>
      </c>
      <c r="J23" s="32"/>
      <c r="K23" s="32"/>
    </row>
    <row r="24" spans="1:11" x14ac:dyDescent="0.25">
      <c r="B24" s="281" t="s">
        <v>2</v>
      </c>
      <c r="C24" s="281"/>
      <c r="D24" s="281"/>
      <c r="E24" s="321" t="s">
        <v>51</v>
      </c>
      <c r="F24" s="321"/>
      <c r="G24" s="321" t="s">
        <v>51</v>
      </c>
      <c r="H24" s="321"/>
      <c r="I24" s="274" t="s">
        <v>51</v>
      </c>
      <c r="J24" s="32"/>
      <c r="K24" s="32"/>
    </row>
    <row r="25" spans="1:11" x14ac:dyDescent="0.25">
      <c r="B25" s="41" t="s">
        <v>70</v>
      </c>
      <c r="C25" s="41"/>
      <c r="D25" s="41"/>
      <c r="E25" s="320">
        <v>110000</v>
      </c>
      <c r="F25" s="320"/>
      <c r="G25" s="321">
        <f>IF(I5&lt;80,8,ROUND((I5*10%),0))+2</f>
        <v>14</v>
      </c>
      <c r="H25" s="321"/>
      <c r="I25" s="40">
        <f>G25*E25</f>
        <v>1540000</v>
      </c>
      <c r="J25" s="32"/>
      <c r="K25" s="32"/>
    </row>
    <row r="26" spans="1:11" ht="15.75" thickBot="1" x14ac:dyDescent="0.3">
      <c r="B26" s="328" t="s">
        <v>116</v>
      </c>
      <c r="C26" s="328"/>
      <c r="D26" s="328"/>
      <c r="E26" s="328"/>
      <c r="F26" s="328"/>
      <c r="G26" s="328"/>
      <c r="H26" s="42"/>
      <c r="I26" s="282">
        <f>SUM(I7:I25)</f>
        <v>14992700</v>
      </c>
      <c r="J26" s="32"/>
      <c r="K26" s="32"/>
    </row>
    <row r="27" spans="1:11" ht="7.5" customHeight="1" thickTop="1" x14ac:dyDescent="0.25">
      <c r="B27" s="43"/>
      <c r="C27" s="43"/>
      <c r="D27" s="43"/>
      <c r="E27" s="40"/>
      <c r="F27" s="40"/>
      <c r="G27" s="42"/>
      <c r="H27" s="42"/>
      <c r="I27" s="44"/>
      <c r="J27" s="32"/>
      <c r="K27" s="32"/>
    </row>
    <row r="28" spans="1:11" x14ac:dyDescent="0.25">
      <c r="B28" s="329" t="s">
        <v>3</v>
      </c>
      <c r="C28" s="329"/>
      <c r="D28" s="329"/>
      <c r="E28" s="329"/>
      <c r="F28" s="329"/>
      <c r="G28" s="329"/>
      <c r="H28" s="329"/>
      <c r="I28" s="329"/>
      <c r="J28" s="32"/>
      <c r="K28" s="32"/>
    </row>
    <row r="29" spans="1:11" ht="4.5" customHeight="1" x14ac:dyDescent="0.25">
      <c r="B29" s="276"/>
      <c r="C29" s="276"/>
      <c r="D29" s="276"/>
      <c r="E29" s="276"/>
      <c r="F29" s="276"/>
      <c r="G29" s="276"/>
      <c r="H29" s="276"/>
      <c r="I29" s="39"/>
      <c r="J29" s="32"/>
      <c r="K29" s="32"/>
    </row>
    <row r="30" spans="1:11" ht="2.25" customHeight="1" x14ac:dyDescent="0.25">
      <c r="B30" s="280"/>
      <c r="C30" s="280"/>
      <c r="D30" s="280"/>
      <c r="E30" s="280"/>
      <c r="F30" s="280"/>
      <c r="G30" s="280"/>
      <c r="H30" s="280"/>
      <c r="I30" s="46"/>
      <c r="J30" s="32"/>
      <c r="K30" s="32"/>
    </row>
    <row r="31" spans="1:11" ht="5.25" customHeight="1" x14ac:dyDescent="0.25">
      <c r="A31" s="19"/>
      <c r="B31" s="268"/>
      <c r="C31" s="268"/>
      <c r="D31" s="268"/>
      <c r="E31" s="268"/>
      <c r="F31" s="268"/>
      <c r="G31" s="268"/>
      <c r="H31" s="268"/>
      <c r="I31" s="47"/>
    </row>
    <row r="32" spans="1:11" x14ac:dyDescent="0.25">
      <c r="A32" s="19"/>
      <c r="B32" s="330" t="s">
        <v>361</v>
      </c>
      <c r="C32" s="330"/>
      <c r="D32" s="330"/>
      <c r="E32" s="272" t="s">
        <v>52</v>
      </c>
      <c r="F32" s="20"/>
      <c r="G32" s="20"/>
      <c r="H32" s="272" t="s">
        <v>0</v>
      </c>
      <c r="I32" s="272" t="s">
        <v>4</v>
      </c>
    </row>
    <row r="33" spans="1:11" ht="15" customHeight="1" x14ac:dyDescent="0.25">
      <c r="B33" s="327" t="s">
        <v>415</v>
      </c>
      <c r="C33" s="327"/>
      <c r="D33" s="327"/>
      <c r="E33" s="320">
        <v>1900000</v>
      </c>
      <c r="F33" s="320"/>
      <c r="G33" s="321">
        <v>1</v>
      </c>
      <c r="H33" s="321"/>
      <c r="I33" s="182" t="s">
        <v>424</v>
      </c>
      <c r="J33" s="32"/>
      <c r="K33" s="32"/>
    </row>
    <row r="34" spans="1:11" x14ac:dyDescent="0.25">
      <c r="B34" s="327" t="s">
        <v>418</v>
      </c>
      <c r="C34" s="327"/>
      <c r="D34" s="327"/>
      <c r="E34" s="320">
        <v>1880000</v>
      </c>
      <c r="F34" s="320"/>
      <c r="G34" s="321">
        <v>1</v>
      </c>
      <c r="H34" s="321"/>
      <c r="I34" s="40">
        <f>E34*G34</f>
        <v>1880000</v>
      </c>
      <c r="J34" s="32"/>
      <c r="K34" s="32"/>
    </row>
    <row r="35" spans="1:11" ht="15.75" customHeight="1" x14ac:dyDescent="0.25">
      <c r="A35" s="21"/>
      <c r="B35" s="327" t="s">
        <v>179</v>
      </c>
      <c r="C35" s="327"/>
      <c r="D35" s="327"/>
      <c r="E35" s="320">
        <v>700000</v>
      </c>
      <c r="F35" s="320">
        <v>65000</v>
      </c>
      <c r="G35" s="321">
        <v>1</v>
      </c>
      <c r="H35" s="321"/>
      <c r="I35" s="40">
        <f>E35*G35</f>
        <v>700000</v>
      </c>
    </row>
    <row r="36" spans="1:11" ht="15.75" customHeight="1" x14ac:dyDescent="0.25">
      <c r="A36" s="21"/>
      <c r="B36" s="327" t="s">
        <v>180</v>
      </c>
      <c r="C36" s="327"/>
      <c r="D36" s="327"/>
      <c r="E36" s="320">
        <v>670000</v>
      </c>
      <c r="F36" s="320">
        <v>65000</v>
      </c>
      <c r="G36" s="321">
        <v>1</v>
      </c>
      <c r="H36" s="321"/>
      <c r="I36" s="40">
        <f>E36*G36</f>
        <v>670000</v>
      </c>
    </row>
    <row r="37" spans="1:11" ht="15.75" customHeight="1" x14ac:dyDescent="0.25">
      <c r="A37" s="21"/>
      <c r="B37" s="26" t="s">
        <v>128</v>
      </c>
      <c r="C37" s="26"/>
      <c r="D37" s="19"/>
      <c r="E37" s="320">
        <v>780000</v>
      </c>
      <c r="F37" s="320"/>
      <c r="G37" s="321">
        <v>1</v>
      </c>
      <c r="H37" s="321"/>
      <c r="I37" s="40">
        <f>E37*G37</f>
        <v>780000</v>
      </c>
    </row>
    <row r="38" spans="1:11" ht="15.75" customHeight="1" x14ac:dyDescent="0.25">
      <c r="A38" s="21"/>
      <c r="B38" s="26" t="s">
        <v>419</v>
      </c>
      <c r="C38" s="26"/>
      <c r="D38" s="26"/>
      <c r="E38" s="320">
        <v>220000</v>
      </c>
      <c r="F38" s="320">
        <v>160000</v>
      </c>
      <c r="G38" s="274"/>
      <c r="H38" s="283">
        <v>3.5</v>
      </c>
      <c r="I38" s="40">
        <f>E38*H38</f>
        <v>770000</v>
      </c>
      <c r="J38" s="53"/>
      <c r="K38" s="273"/>
    </row>
    <row r="39" spans="1:11" ht="15.75" thickBot="1" x14ac:dyDescent="0.3">
      <c r="A39" s="21"/>
      <c r="B39" s="328" t="s">
        <v>72</v>
      </c>
      <c r="C39" s="328"/>
      <c r="D39" s="328"/>
      <c r="E39" s="328"/>
      <c r="F39" s="328"/>
      <c r="G39" s="328"/>
      <c r="H39" s="42"/>
      <c r="I39" s="282">
        <f>+SUM(I33:I38)</f>
        <v>4800000</v>
      </c>
    </row>
    <row r="40" spans="1:11" ht="16.5" thickTop="1" thickBot="1" x14ac:dyDescent="0.3">
      <c r="A40" s="21"/>
      <c r="B40" s="328" t="s">
        <v>126</v>
      </c>
      <c r="C40" s="328"/>
      <c r="D40" s="328"/>
      <c r="E40" s="328"/>
      <c r="F40" s="328"/>
      <c r="G40" s="328"/>
      <c r="H40" s="42"/>
      <c r="I40" s="282">
        <f>+I39+I26</f>
        <v>19792700</v>
      </c>
    </row>
    <row r="41" spans="1:11" ht="15.75" thickTop="1" x14ac:dyDescent="0.25">
      <c r="A41" s="21"/>
      <c r="B41" s="303"/>
      <c r="C41" s="303"/>
      <c r="D41" s="303"/>
      <c r="E41" s="286"/>
      <c r="F41" s="286"/>
      <c r="G41" s="287"/>
      <c r="H41" s="287"/>
      <c r="I41" s="53"/>
    </row>
    <row r="42" spans="1:11" ht="15.75" x14ac:dyDescent="0.25">
      <c r="A42" s="21"/>
      <c r="B42" s="332" t="s">
        <v>423</v>
      </c>
      <c r="C42" s="332"/>
      <c r="D42" s="332"/>
      <c r="E42" s="332"/>
      <c r="F42" s="332"/>
      <c r="G42" s="266"/>
      <c r="H42" s="266"/>
      <c r="I42" s="53"/>
    </row>
    <row r="43" spans="1:11" x14ac:dyDescent="0.25">
      <c r="A43" s="21"/>
      <c r="B43" s="106" t="s">
        <v>184</v>
      </c>
      <c r="C43" s="106"/>
      <c r="D43" s="106"/>
      <c r="E43" s="331"/>
      <c r="F43" s="331"/>
      <c r="G43" s="331">
        <v>0.4</v>
      </c>
      <c r="H43" s="331"/>
      <c r="I43" s="107">
        <f>+I7*G43</f>
        <v>1596000</v>
      </c>
    </row>
    <row r="44" spans="1:11" x14ac:dyDescent="0.25">
      <c r="A44" s="21"/>
      <c r="B44" s="108" t="s">
        <v>185</v>
      </c>
      <c r="C44" s="108"/>
      <c r="D44" s="108"/>
      <c r="E44" s="331"/>
      <c r="F44" s="331"/>
      <c r="G44" s="331">
        <v>1</v>
      </c>
      <c r="H44" s="331"/>
      <c r="I44" s="107">
        <f>+I9</f>
        <v>696000</v>
      </c>
    </row>
    <row r="45" spans="1:11" x14ac:dyDescent="0.25">
      <c r="A45" s="21"/>
      <c r="B45" s="106" t="s">
        <v>274</v>
      </c>
      <c r="C45" s="106"/>
      <c r="D45" s="106"/>
      <c r="E45" s="331"/>
      <c r="F45" s="331"/>
      <c r="G45" s="331">
        <v>0.3</v>
      </c>
      <c r="H45" s="331"/>
      <c r="I45" s="107">
        <f>+G45*I35</f>
        <v>210000</v>
      </c>
    </row>
    <row r="46" spans="1:11" x14ac:dyDescent="0.25">
      <c r="A46" s="21"/>
      <c r="B46" s="106" t="s">
        <v>275</v>
      </c>
      <c r="C46" s="108"/>
      <c r="D46" s="108"/>
      <c r="E46" s="269"/>
      <c r="F46" s="269"/>
      <c r="G46" s="269"/>
      <c r="H46" s="269">
        <v>0.25</v>
      </c>
      <c r="I46" s="107">
        <f>+H46*I36</f>
        <v>167500</v>
      </c>
    </row>
    <row r="47" spans="1:11" x14ac:dyDescent="0.25">
      <c r="A47" s="21"/>
      <c r="B47" s="108" t="s">
        <v>186</v>
      </c>
      <c r="C47" s="108"/>
      <c r="D47" s="108"/>
      <c r="E47" s="331"/>
      <c r="F47" s="331"/>
      <c r="G47" s="331">
        <v>1</v>
      </c>
      <c r="H47" s="331"/>
      <c r="I47" s="53">
        <f>+I14</f>
        <v>696000</v>
      </c>
    </row>
    <row r="48" spans="1:11" x14ac:dyDescent="0.25">
      <c r="A48" s="21"/>
      <c r="B48" s="108" t="s">
        <v>187</v>
      </c>
      <c r="C48" s="108"/>
      <c r="D48" s="108"/>
      <c r="E48" s="333"/>
      <c r="F48" s="333"/>
      <c r="G48" s="331">
        <v>1</v>
      </c>
      <c r="H48" s="331"/>
      <c r="I48" s="53">
        <f>+G48*I34</f>
        <v>1880000</v>
      </c>
    </row>
    <row r="49" spans="1:9" ht="15.75" thickBot="1" x14ac:dyDescent="0.3">
      <c r="A49" s="21"/>
      <c r="B49" s="334" t="s">
        <v>182</v>
      </c>
      <c r="C49" s="334"/>
      <c r="D49" s="334"/>
      <c r="E49" s="334"/>
      <c r="F49" s="334"/>
      <c r="G49" s="334"/>
      <c r="H49" s="61"/>
      <c r="I49" s="62">
        <f>+SUM(I43:I48)</f>
        <v>5245500</v>
      </c>
    </row>
    <row r="50" spans="1:9" ht="16.5" thickTop="1" thickBot="1" x14ac:dyDescent="0.3">
      <c r="A50" s="21"/>
      <c r="B50" s="334" t="s">
        <v>183</v>
      </c>
      <c r="C50" s="334"/>
      <c r="D50" s="334"/>
      <c r="E50" s="334"/>
      <c r="F50" s="334"/>
      <c r="G50" s="334"/>
      <c r="H50" s="61"/>
      <c r="I50" s="62">
        <f>+I40-I49</f>
        <v>14547200</v>
      </c>
    </row>
    <row r="51" spans="1:9" ht="15.75" thickTop="1" x14ac:dyDescent="0.25">
      <c r="A51" s="21"/>
      <c r="B51" s="267"/>
      <c r="C51" s="267"/>
      <c r="D51" s="267"/>
      <c r="E51" s="265"/>
      <c r="F51" s="265"/>
      <c r="G51" s="266"/>
      <c r="H51" s="266"/>
      <c r="I51" s="53"/>
    </row>
    <row r="52" spans="1:9" ht="15.75" x14ac:dyDescent="0.25">
      <c r="A52" s="21"/>
      <c r="B52" s="155" t="s">
        <v>411</v>
      </c>
      <c r="C52" s="155"/>
      <c r="D52" s="155"/>
      <c r="E52" s="265"/>
      <c r="F52" s="265"/>
      <c r="G52" s="266"/>
      <c r="H52" s="266"/>
      <c r="I52" s="53"/>
    </row>
    <row r="53" spans="1:9" x14ac:dyDescent="0.25">
      <c r="A53" s="21"/>
      <c r="B53" s="106" t="s">
        <v>184</v>
      </c>
      <c r="C53" s="106"/>
      <c r="D53" s="106"/>
      <c r="E53" s="331"/>
      <c r="F53" s="331"/>
      <c r="G53" s="331">
        <v>0.4</v>
      </c>
      <c r="H53" s="331"/>
      <c r="I53" s="107">
        <f>+I7*G53</f>
        <v>1596000</v>
      </c>
    </row>
    <row r="54" spans="1:9" x14ac:dyDescent="0.25">
      <c r="A54" s="21"/>
      <c r="B54" s="108" t="s">
        <v>185</v>
      </c>
      <c r="C54" s="108"/>
      <c r="D54" s="108"/>
      <c r="E54" s="331"/>
      <c r="F54" s="331"/>
      <c r="G54" s="331">
        <v>1</v>
      </c>
      <c r="H54" s="331"/>
      <c r="I54" s="107">
        <f>+I9</f>
        <v>696000</v>
      </c>
    </row>
    <row r="55" spans="1:9" x14ac:dyDescent="0.25">
      <c r="A55" s="21"/>
      <c r="B55" s="106" t="s">
        <v>274</v>
      </c>
      <c r="C55" s="106"/>
      <c r="D55" s="106"/>
      <c r="E55" s="331"/>
      <c r="F55" s="331"/>
      <c r="G55" s="331">
        <v>0.3</v>
      </c>
      <c r="H55" s="331"/>
      <c r="I55" s="107">
        <f>+I35*G55</f>
        <v>210000</v>
      </c>
    </row>
    <row r="56" spans="1:9" x14ac:dyDescent="0.25">
      <c r="A56" s="21"/>
      <c r="B56" s="106" t="s">
        <v>275</v>
      </c>
      <c r="C56" s="108"/>
      <c r="D56" s="108"/>
      <c r="E56" s="269"/>
      <c r="F56" s="269"/>
      <c r="G56" s="269"/>
      <c r="H56" s="269">
        <v>0.25</v>
      </c>
      <c r="I56" s="107">
        <f>+I36*H56</f>
        <v>167500</v>
      </c>
    </row>
    <row r="57" spans="1:9" x14ac:dyDescent="0.25">
      <c r="A57" s="21"/>
      <c r="B57" s="108" t="s">
        <v>186</v>
      </c>
      <c r="C57" s="108"/>
      <c r="D57" s="108"/>
      <c r="E57" s="331"/>
      <c r="F57" s="331"/>
      <c r="G57" s="331">
        <v>1</v>
      </c>
      <c r="H57" s="331"/>
      <c r="I57" s="53">
        <f>+I14</f>
        <v>696000</v>
      </c>
    </row>
    <row r="58" spans="1:9" x14ac:dyDescent="0.25">
      <c r="A58" s="21"/>
      <c r="B58" s="108" t="s">
        <v>187</v>
      </c>
      <c r="C58" s="108"/>
      <c r="D58" s="108"/>
      <c r="E58" s="333"/>
      <c r="F58" s="333"/>
      <c r="G58" s="331">
        <v>1</v>
      </c>
      <c r="H58" s="331"/>
      <c r="I58" s="53">
        <f>+I34</f>
        <v>1880000</v>
      </c>
    </row>
    <row r="59" spans="1:9" ht="15.75" thickBot="1" x14ac:dyDescent="0.3">
      <c r="A59" s="21"/>
      <c r="B59" s="334" t="s">
        <v>182</v>
      </c>
      <c r="C59" s="334"/>
      <c r="D59" s="334"/>
      <c r="E59" s="334"/>
      <c r="F59" s="334"/>
      <c r="G59" s="334"/>
      <c r="H59" s="61"/>
      <c r="I59" s="62">
        <f>+SUM(I53:I58)</f>
        <v>5245500</v>
      </c>
    </row>
    <row r="60" spans="1:9" ht="16.5" thickTop="1" thickBot="1" x14ac:dyDescent="0.3">
      <c r="A60" s="21"/>
      <c r="B60" s="334" t="s">
        <v>183</v>
      </c>
      <c r="C60" s="334"/>
      <c r="D60" s="334"/>
      <c r="E60" s="334"/>
      <c r="F60" s="334"/>
      <c r="G60" s="334"/>
      <c r="H60" s="61"/>
      <c r="I60" s="62">
        <f>+I40-I59</f>
        <v>14547200</v>
      </c>
    </row>
    <row r="61" spans="1:9" ht="15.75" thickTop="1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264"/>
      <c r="I61" s="22" t="str">
        <f t="shared" ref="I61:I78" si="1">IF($H61&gt;0,E61*H61,"")</f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264"/>
      <c r="I62" s="22" t="str">
        <f t="shared" si="1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264"/>
      <c r="I63" s="22" t="str">
        <f t="shared" si="1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264"/>
      <c r="I64" s="22" t="str">
        <f t="shared" si="1"/>
        <v/>
      </c>
    </row>
    <row r="65" spans="1:9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264"/>
      <c r="I65" s="22" t="str">
        <f t="shared" si="1"/>
        <v/>
      </c>
    </row>
    <row r="66" spans="1:9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264"/>
      <c r="I66" s="22" t="str">
        <f t="shared" si="1"/>
        <v/>
      </c>
    </row>
    <row r="67" spans="1:9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264"/>
      <c r="I67" s="22" t="str">
        <f t="shared" si="1"/>
        <v/>
      </c>
    </row>
    <row r="68" spans="1:9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264"/>
      <c r="I68" s="22" t="str">
        <f t="shared" si="1"/>
        <v/>
      </c>
    </row>
    <row r="69" spans="1:9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264"/>
      <c r="I69" s="22" t="str">
        <f t="shared" si="1"/>
        <v/>
      </c>
    </row>
    <row r="70" spans="1:9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264"/>
      <c r="I70" s="22" t="str">
        <f t="shared" si="1"/>
        <v/>
      </c>
    </row>
    <row r="71" spans="1:9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264"/>
      <c r="I71" s="22" t="str">
        <f t="shared" si="1"/>
        <v/>
      </c>
    </row>
    <row r="72" spans="1:9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264"/>
      <c r="I72" s="22" t="str">
        <f t="shared" si="1"/>
        <v/>
      </c>
    </row>
    <row r="73" spans="1:9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264"/>
      <c r="I73" s="22" t="str">
        <f t="shared" si="1"/>
        <v/>
      </c>
    </row>
    <row r="74" spans="1:9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264"/>
      <c r="I74" s="22" t="str">
        <f t="shared" si="1"/>
        <v/>
      </c>
    </row>
    <row r="75" spans="1:9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264"/>
      <c r="I75" s="22" t="str">
        <f t="shared" si="1"/>
        <v/>
      </c>
    </row>
    <row r="76" spans="1:9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264"/>
      <c r="I76" s="22" t="str">
        <f t="shared" si="1"/>
        <v/>
      </c>
    </row>
    <row r="77" spans="1:9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264"/>
      <c r="I77" s="22" t="str">
        <f t="shared" si="1"/>
        <v/>
      </c>
    </row>
    <row r="78" spans="1:9" x14ac:dyDescent="0.25">
      <c r="A78" s="21"/>
      <c r="B78" s="304" t="str">
        <f>IF($A78&gt;0,VLOOKUP($A78,[2]ADICIONALES!$A$1:$C$200,2,FALSE),"")</f>
        <v/>
      </c>
      <c r="C78" s="304"/>
      <c r="D78" s="304"/>
      <c r="E78" s="305" t="str">
        <f>IF($A78&gt;0,VLOOKUP($A78,[2]ADICIONALES!$A$1:$C$200,3,FALSE),"")</f>
        <v/>
      </c>
      <c r="F78" s="305"/>
      <c r="G78" s="32"/>
      <c r="H78" s="264"/>
      <c r="I78" s="22" t="str">
        <f t="shared" si="1"/>
        <v/>
      </c>
    </row>
    <row r="79" spans="1:9" s="25" customFormat="1" x14ac:dyDescent="0.25">
      <c r="A79" s="21"/>
      <c r="B79" s="304" t="str">
        <f>IF($A79&gt;0,VLOOKUP($A79,[2]ADICIONALES!$A$1:$C$200,2,FALSE),"")</f>
        <v/>
      </c>
      <c r="C79" s="304"/>
      <c r="D79" s="304"/>
      <c r="E79" s="308"/>
      <c r="F79" s="308"/>
      <c r="G79" s="23"/>
      <c r="H79" s="264"/>
      <c r="I79" s="24"/>
    </row>
    <row r="80" spans="1:9" x14ac:dyDescent="0.25">
      <c r="E80" s="307"/>
      <c r="F80" s="307"/>
      <c r="G80" s="32"/>
      <c r="H80" s="264"/>
    </row>
    <row r="81" spans="1:11" s="8" customFormat="1" x14ac:dyDescent="0.25">
      <c r="A81" s="6"/>
      <c r="B81" s="6"/>
      <c r="C81" s="6"/>
      <c r="D81" s="6"/>
      <c r="E81" s="307"/>
      <c r="F81" s="307"/>
      <c r="G81" s="32"/>
      <c r="H81" s="264"/>
      <c r="J81" s="6"/>
      <c r="K81" s="6"/>
    </row>
    <row r="82" spans="1:11" s="8" customFormat="1" x14ac:dyDescent="0.25">
      <c r="A82" s="6"/>
      <c r="B82" s="6"/>
      <c r="C82" s="6"/>
      <c r="D82" s="6"/>
      <c r="E82" s="307"/>
      <c r="F82" s="307"/>
      <c r="G82" s="32"/>
      <c r="H82" s="264"/>
      <c r="J82" s="6"/>
      <c r="K82" s="6"/>
    </row>
    <row r="83" spans="1:11" s="8" customFormat="1" x14ac:dyDescent="0.25">
      <c r="A83" s="6"/>
      <c r="B83" s="6"/>
      <c r="C83" s="6"/>
      <c r="D83" s="6"/>
      <c r="E83" s="307"/>
      <c r="F83" s="307"/>
      <c r="G83" s="32"/>
      <c r="H83" s="264"/>
      <c r="J83" s="6"/>
      <c r="K83" s="6"/>
    </row>
    <row r="84" spans="1:11" s="8" customFormat="1" x14ac:dyDescent="0.25">
      <c r="A84" s="6"/>
      <c r="B84" s="6"/>
      <c r="C84" s="6"/>
      <c r="D84" s="6"/>
      <c r="E84" s="307"/>
      <c r="F84" s="307"/>
      <c r="G84" s="32"/>
      <c r="H84" s="264"/>
      <c r="J84" s="6"/>
      <c r="K84" s="6"/>
    </row>
    <row r="85" spans="1:11" s="8" customFormat="1" x14ac:dyDescent="0.25">
      <c r="A85" s="6"/>
      <c r="B85" s="6"/>
      <c r="C85" s="6"/>
      <c r="D85" s="6"/>
      <c r="E85" s="307"/>
      <c r="F85" s="307"/>
      <c r="G85" s="32"/>
      <c r="H85" s="264"/>
      <c r="J85" s="6"/>
      <c r="K85" s="6"/>
    </row>
    <row r="86" spans="1:11" s="8" customFormat="1" x14ac:dyDescent="0.25">
      <c r="A86" s="6"/>
      <c r="B86" s="6"/>
      <c r="C86" s="6"/>
      <c r="D86" s="6"/>
      <c r="E86" s="307"/>
      <c r="F86" s="307"/>
      <c r="G86" s="32"/>
      <c r="H86" s="264"/>
      <c r="J86" s="6"/>
      <c r="K86" s="6"/>
    </row>
    <row r="87" spans="1:11" s="8" customFormat="1" x14ac:dyDescent="0.25">
      <c r="A87" s="6"/>
      <c r="B87" s="6"/>
      <c r="C87" s="6"/>
      <c r="D87" s="6"/>
      <c r="E87" s="307"/>
      <c r="F87" s="307"/>
      <c r="G87" s="32"/>
      <c r="H87" s="264"/>
      <c r="J87" s="6"/>
      <c r="K87" s="6"/>
    </row>
    <row r="88" spans="1:11" s="8" customFormat="1" x14ac:dyDescent="0.25">
      <c r="A88" s="6"/>
      <c r="B88" s="6"/>
      <c r="C88" s="6"/>
      <c r="D88" s="6"/>
      <c r="E88" s="307"/>
      <c r="F88" s="307"/>
      <c r="G88" s="32"/>
      <c r="H88" s="264"/>
      <c r="J88" s="6"/>
      <c r="K88" s="6"/>
    </row>
    <row r="89" spans="1:11" s="8" customFormat="1" x14ac:dyDescent="0.25">
      <c r="A89" s="6"/>
      <c r="B89" s="6"/>
      <c r="C89" s="6"/>
      <c r="D89" s="6"/>
      <c r="E89" s="307"/>
      <c r="F89" s="307"/>
      <c r="G89" s="32"/>
      <c r="H89" s="264"/>
      <c r="J89" s="6"/>
      <c r="K89" s="6"/>
    </row>
    <row r="90" spans="1:11" s="8" customFormat="1" x14ac:dyDescent="0.25">
      <c r="A90" s="6"/>
      <c r="B90" s="6"/>
      <c r="C90" s="6"/>
      <c r="D90" s="6"/>
      <c r="E90" s="307"/>
      <c r="F90" s="307"/>
      <c r="G90" s="32"/>
      <c r="H90" s="264"/>
      <c r="J90" s="6"/>
      <c r="K90" s="6"/>
    </row>
    <row r="91" spans="1:11" s="8" customFormat="1" x14ac:dyDescent="0.25">
      <c r="A91" s="6"/>
      <c r="B91" s="6"/>
      <c r="C91" s="6"/>
      <c r="D91" s="6"/>
      <c r="E91" s="307"/>
      <c r="F91" s="307"/>
      <c r="G91" s="32"/>
      <c r="H91" s="264"/>
      <c r="J91" s="6"/>
      <c r="K91" s="6"/>
    </row>
    <row r="92" spans="1:11" s="8" customFormat="1" x14ac:dyDescent="0.25">
      <c r="A92" s="6"/>
      <c r="B92" s="6"/>
      <c r="C92" s="6"/>
      <c r="D92" s="6"/>
      <c r="E92" s="307"/>
      <c r="F92" s="307"/>
      <c r="G92" s="32"/>
      <c r="H92" s="264"/>
      <c r="J92" s="6"/>
      <c r="K92" s="6"/>
    </row>
    <row r="93" spans="1:11" s="8" customFormat="1" x14ac:dyDescent="0.25">
      <c r="A93" s="6"/>
      <c r="B93" s="6"/>
      <c r="C93" s="6"/>
      <c r="D93" s="6"/>
      <c r="E93" s="307"/>
      <c r="F93" s="307"/>
      <c r="G93" s="32"/>
      <c r="H93" s="264"/>
      <c r="J93" s="6"/>
      <c r="K93" s="6"/>
    </row>
    <row r="94" spans="1:11" s="8" customFormat="1" x14ac:dyDescent="0.25">
      <c r="A94" s="6"/>
      <c r="B94" s="6"/>
      <c r="C94" s="6"/>
      <c r="D94" s="6"/>
      <c r="E94" s="307"/>
      <c r="F94" s="307"/>
      <c r="G94" s="32"/>
      <c r="H94" s="264"/>
      <c r="J94" s="6"/>
      <c r="K94" s="6"/>
    </row>
    <row r="95" spans="1:11" s="8" customFormat="1" x14ac:dyDescent="0.25">
      <c r="A95" s="6"/>
      <c r="B95" s="6"/>
      <c r="C95" s="6"/>
      <c r="D95" s="6"/>
      <c r="E95" s="307"/>
      <c r="F95" s="307"/>
      <c r="G95" s="32"/>
      <c r="H95" s="264"/>
      <c r="J95" s="6"/>
      <c r="K95" s="6"/>
    </row>
    <row r="96" spans="1:11" s="8" customFormat="1" x14ac:dyDescent="0.25">
      <c r="A96" s="6"/>
      <c r="B96" s="6"/>
      <c r="C96" s="6"/>
      <c r="D96" s="6"/>
      <c r="E96" s="307"/>
      <c r="F96" s="307"/>
      <c r="G96" s="32"/>
      <c r="H96" s="264"/>
      <c r="J96" s="6"/>
      <c r="K96" s="6"/>
    </row>
    <row r="97" spans="1:11" s="8" customFormat="1" x14ac:dyDescent="0.25">
      <c r="A97" s="6"/>
      <c r="B97" s="6"/>
      <c r="C97" s="6"/>
      <c r="D97" s="6"/>
      <c r="E97" s="307"/>
      <c r="F97" s="307"/>
      <c r="G97" s="32"/>
      <c r="H97" s="264"/>
      <c r="J97" s="6"/>
      <c r="K97" s="6"/>
    </row>
    <row r="98" spans="1:11" s="8" customFormat="1" x14ac:dyDescent="0.25">
      <c r="A98" s="6"/>
      <c r="B98" s="6"/>
      <c r="C98" s="6"/>
      <c r="D98" s="6"/>
      <c r="E98" s="307"/>
      <c r="F98" s="307"/>
      <c r="G98" s="32"/>
      <c r="H98" s="264"/>
      <c r="J98" s="6"/>
      <c r="K98" s="6"/>
    </row>
    <row r="99" spans="1:11" s="8" customFormat="1" x14ac:dyDescent="0.25">
      <c r="A99" s="6"/>
      <c r="B99" s="6"/>
      <c r="C99" s="6"/>
      <c r="D99" s="6"/>
      <c r="E99" s="307"/>
      <c r="F99" s="307"/>
      <c r="G99" s="32"/>
      <c r="H99" s="264"/>
      <c r="J99" s="6"/>
      <c r="K99" s="6"/>
    </row>
    <row r="100" spans="1:11" s="8" customFormat="1" x14ac:dyDescent="0.25">
      <c r="A100" s="6"/>
      <c r="B100" s="6"/>
      <c r="C100" s="6"/>
      <c r="D100" s="6"/>
      <c r="E100" s="307"/>
      <c r="F100" s="307"/>
      <c r="G100" s="32"/>
      <c r="H100" s="264"/>
      <c r="J100" s="6"/>
      <c r="K100" s="6"/>
    </row>
    <row r="101" spans="1:11" s="8" customFormat="1" x14ac:dyDescent="0.25">
      <c r="A101" s="6"/>
      <c r="B101" s="6"/>
      <c r="C101" s="6"/>
      <c r="D101" s="6"/>
      <c r="E101" s="307"/>
      <c r="F101" s="307"/>
      <c r="G101" s="32"/>
      <c r="H101" s="264"/>
      <c r="J101" s="6"/>
      <c r="K101" s="6"/>
    </row>
    <row r="102" spans="1:11" s="8" customFormat="1" x14ac:dyDescent="0.25">
      <c r="A102" s="6"/>
      <c r="B102" s="6"/>
      <c r="C102" s="6"/>
      <c r="D102" s="6"/>
      <c r="E102" s="307"/>
      <c r="F102" s="307"/>
      <c r="G102" s="32"/>
      <c r="H102" s="264"/>
      <c r="J102" s="6"/>
      <c r="K102" s="6"/>
    </row>
    <row r="103" spans="1:11" s="8" customFormat="1" x14ac:dyDescent="0.25">
      <c r="A103" s="6"/>
      <c r="B103" s="6"/>
      <c r="C103" s="6"/>
      <c r="D103" s="6"/>
      <c r="E103" s="307"/>
      <c r="F103" s="307"/>
      <c r="G103" s="32"/>
      <c r="H103" s="264"/>
      <c r="J103" s="6"/>
      <c r="K103" s="6"/>
    </row>
    <row r="104" spans="1:11" s="8" customFormat="1" x14ac:dyDescent="0.25">
      <c r="A104" s="6"/>
      <c r="B104" s="6"/>
      <c r="C104" s="6"/>
      <c r="D104" s="6"/>
      <c r="E104" s="307"/>
      <c r="F104" s="307"/>
      <c r="G104" s="32"/>
      <c r="H104" s="264"/>
      <c r="J104" s="6"/>
      <c r="K104" s="6"/>
    </row>
    <row r="105" spans="1:11" s="8" customFormat="1" x14ac:dyDescent="0.25">
      <c r="A105" s="6"/>
      <c r="B105" s="6"/>
      <c r="C105" s="6"/>
      <c r="D105" s="6"/>
      <c r="E105" s="307"/>
      <c r="F105" s="307"/>
      <c r="G105" s="32"/>
      <c r="H105" s="264"/>
      <c r="J105" s="6"/>
      <c r="K105" s="6"/>
    </row>
    <row r="106" spans="1:11" s="8" customFormat="1" x14ac:dyDescent="0.25">
      <c r="A106" s="6"/>
      <c r="B106" s="6"/>
      <c r="C106" s="6"/>
      <c r="D106" s="6"/>
      <c r="E106" s="307"/>
      <c r="F106" s="307"/>
      <c r="G106" s="32"/>
      <c r="H106" s="264"/>
      <c r="J106" s="6"/>
      <c r="K106" s="6"/>
    </row>
    <row r="107" spans="1:11" s="8" customFormat="1" x14ac:dyDescent="0.25">
      <c r="A107" s="6"/>
      <c r="B107" s="6"/>
      <c r="C107" s="6"/>
      <c r="D107" s="6"/>
      <c r="E107" s="307"/>
      <c r="F107" s="307"/>
      <c r="G107" s="32"/>
      <c r="H107" s="264"/>
      <c r="J107" s="6"/>
      <c r="K107" s="6"/>
    </row>
    <row r="108" spans="1:11" s="8" customFormat="1" x14ac:dyDescent="0.25">
      <c r="A108" s="6"/>
      <c r="B108" s="6"/>
      <c r="C108" s="6"/>
      <c r="D108" s="6"/>
      <c r="E108" s="307"/>
      <c r="F108" s="307"/>
      <c r="G108" s="32"/>
      <c r="H108" s="264"/>
      <c r="J108" s="6"/>
      <c r="K108" s="6"/>
    </row>
    <row r="109" spans="1:11" s="8" customFormat="1" x14ac:dyDescent="0.25">
      <c r="A109" s="6"/>
      <c r="B109" s="6"/>
      <c r="C109" s="6"/>
      <c r="D109" s="6"/>
      <c r="E109" s="307"/>
      <c r="F109" s="307"/>
      <c r="G109" s="32"/>
      <c r="H109" s="264"/>
      <c r="J109" s="6"/>
      <c r="K109" s="6"/>
    </row>
    <row r="110" spans="1:11" s="8" customFormat="1" x14ac:dyDescent="0.25">
      <c r="A110" s="6"/>
      <c r="B110" s="6"/>
      <c r="C110" s="6"/>
      <c r="D110" s="6"/>
      <c r="E110" s="307"/>
      <c r="F110" s="307"/>
      <c r="G110" s="32"/>
      <c r="H110" s="264"/>
      <c r="J110" s="6"/>
      <c r="K110" s="6"/>
    </row>
    <row r="111" spans="1:11" s="8" customFormat="1" x14ac:dyDescent="0.25">
      <c r="A111" s="6"/>
      <c r="B111" s="6"/>
      <c r="C111" s="6"/>
      <c r="D111" s="6"/>
      <c r="E111" s="307"/>
      <c r="F111" s="307"/>
      <c r="G111" s="32"/>
      <c r="H111" s="264"/>
      <c r="J111" s="6"/>
      <c r="K111" s="6"/>
    </row>
    <row r="112" spans="1:11" s="8" customFormat="1" x14ac:dyDescent="0.25">
      <c r="A112" s="6"/>
      <c r="B112" s="6"/>
      <c r="C112" s="6"/>
      <c r="D112" s="6"/>
      <c r="E112" s="307"/>
      <c r="F112" s="307"/>
      <c r="G112" s="32"/>
      <c r="H112" s="264"/>
      <c r="J112" s="6"/>
      <c r="K112" s="6"/>
    </row>
    <row r="113" spans="1:11" s="8" customFormat="1" x14ac:dyDescent="0.25">
      <c r="A113" s="6"/>
      <c r="B113" s="6"/>
      <c r="C113" s="6"/>
      <c r="D113" s="6"/>
      <c r="E113" s="307"/>
      <c r="F113" s="307"/>
      <c r="G113" s="32"/>
      <c r="H113" s="264"/>
      <c r="J113" s="6"/>
      <c r="K113" s="6"/>
    </row>
    <row r="114" spans="1:11" s="8" customFormat="1" x14ac:dyDescent="0.25">
      <c r="A114" s="6"/>
      <c r="B114" s="6"/>
      <c r="C114" s="6"/>
      <c r="D114" s="6"/>
      <c r="E114" s="307"/>
      <c r="F114" s="307"/>
      <c r="G114" s="32"/>
      <c r="H114" s="264"/>
      <c r="J114" s="6"/>
      <c r="K114" s="6"/>
    </row>
    <row r="115" spans="1:11" s="8" customFormat="1" x14ac:dyDescent="0.25">
      <c r="A115" s="6"/>
      <c r="B115" s="6"/>
      <c r="C115" s="6"/>
      <c r="D115" s="6"/>
      <c r="E115" s="307"/>
      <c r="F115" s="307"/>
      <c r="G115" s="32"/>
      <c r="H115" s="264"/>
      <c r="J115" s="6"/>
      <c r="K115" s="6"/>
    </row>
    <row r="116" spans="1:11" s="8" customFormat="1" x14ac:dyDescent="0.25">
      <c r="A116" s="6"/>
      <c r="B116" s="6"/>
      <c r="C116" s="6"/>
      <c r="D116" s="6"/>
      <c r="E116" s="307"/>
      <c r="F116" s="307"/>
      <c r="G116" s="32"/>
      <c r="H116" s="264"/>
      <c r="J116" s="6"/>
      <c r="K116" s="6"/>
    </row>
    <row r="117" spans="1:11" s="8" customFormat="1" x14ac:dyDescent="0.25">
      <c r="A117" s="6"/>
      <c r="B117" s="6"/>
      <c r="C117" s="6"/>
      <c r="D117" s="6"/>
      <c r="E117" s="307"/>
      <c r="F117" s="307"/>
      <c r="G117" s="32"/>
      <c r="H117" s="264"/>
      <c r="J117" s="6"/>
      <c r="K117" s="6"/>
    </row>
    <row r="118" spans="1:11" s="8" customFormat="1" x14ac:dyDescent="0.25">
      <c r="A118" s="6"/>
      <c r="B118" s="6"/>
      <c r="C118" s="6"/>
      <c r="D118" s="6"/>
      <c r="E118" s="307"/>
      <c r="F118" s="307"/>
      <c r="G118" s="32"/>
      <c r="H118" s="264"/>
      <c r="J118" s="6"/>
      <c r="K118" s="6"/>
    </row>
    <row r="119" spans="1:11" s="8" customFormat="1" x14ac:dyDescent="0.25">
      <c r="A119" s="6"/>
      <c r="B119" s="6"/>
      <c r="C119" s="6"/>
      <c r="D119" s="6"/>
      <c r="E119" s="307"/>
      <c r="F119" s="307"/>
      <c r="G119" s="32"/>
      <c r="H119" s="264"/>
      <c r="J119" s="6"/>
      <c r="K119" s="6"/>
    </row>
    <row r="120" spans="1:11" s="8" customFormat="1" x14ac:dyDescent="0.25">
      <c r="A120" s="6"/>
      <c r="B120" s="6"/>
      <c r="C120" s="6"/>
      <c r="D120" s="6"/>
      <c r="E120" s="307"/>
      <c r="F120" s="307"/>
      <c r="G120" s="32"/>
      <c r="H120" s="264"/>
      <c r="J120" s="6"/>
      <c r="K120" s="6"/>
    </row>
    <row r="121" spans="1:11" s="8" customFormat="1" x14ac:dyDescent="0.25">
      <c r="A121" s="6"/>
      <c r="B121" s="6"/>
      <c r="C121" s="6"/>
      <c r="D121" s="6"/>
      <c r="E121" s="307"/>
      <c r="F121" s="307"/>
      <c r="G121" s="32"/>
      <c r="H121" s="264"/>
      <c r="J121" s="6"/>
      <c r="K121" s="6"/>
    </row>
    <row r="122" spans="1:11" s="8" customFormat="1" x14ac:dyDescent="0.25">
      <c r="A122" s="6"/>
      <c r="B122" s="6"/>
      <c r="C122" s="6"/>
      <c r="D122" s="6"/>
      <c r="E122" s="307"/>
      <c r="F122" s="307"/>
      <c r="G122" s="32"/>
      <c r="H122" s="264"/>
      <c r="J122" s="6"/>
      <c r="K122" s="6"/>
    </row>
    <row r="123" spans="1:11" s="8" customFormat="1" x14ac:dyDescent="0.25">
      <c r="A123" s="6"/>
      <c r="B123" s="6"/>
      <c r="C123" s="6"/>
      <c r="D123" s="6"/>
      <c r="E123" s="307"/>
      <c r="F123" s="307"/>
      <c r="G123" s="32"/>
      <c r="H123" s="264"/>
      <c r="J123" s="6"/>
      <c r="K123" s="6"/>
    </row>
    <row r="124" spans="1:11" s="8" customFormat="1" x14ac:dyDescent="0.25">
      <c r="A124" s="6"/>
      <c r="B124" s="6"/>
      <c r="C124" s="6"/>
      <c r="D124" s="6"/>
      <c r="E124" s="307"/>
      <c r="F124" s="307"/>
      <c r="G124" s="32"/>
      <c r="H124" s="264"/>
      <c r="J124" s="6"/>
      <c r="K124" s="6"/>
    </row>
    <row r="125" spans="1:11" s="8" customFormat="1" x14ac:dyDescent="0.25">
      <c r="A125" s="6"/>
      <c r="B125" s="6"/>
      <c r="C125" s="6"/>
      <c r="D125" s="6"/>
      <c r="E125" s="307"/>
      <c r="F125" s="307"/>
      <c r="G125" s="32"/>
      <c r="H125" s="264"/>
      <c r="J125" s="6"/>
      <c r="K125" s="6"/>
    </row>
    <row r="126" spans="1:11" s="8" customFormat="1" x14ac:dyDescent="0.25">
      <c r="A126" s="6"/>
      <c r="B126" s="6"/>
      <c r="C126" s="6"/>
      <c r="D126" s="6"/>
      <c r="E126" s="307"/>
      <c r="F126" s="307"/>
      <c r="G126" s="32"/>
      <c r="H126" s="264"/>
      <c r="J126" s="6"/>
      <c r="K126" s="6"/>
    </row>
    <row r="127" spans="1:11" s="8" customFormat="1" x14ac:dyDescent="0.25">
      <c r="A127" s="6"/>
      <c r="B127" s="6"/>
      <c r="C127" s="6"/>
      <c r="D127" s="6"/>
      <c r="E127" s="307"/>
      <c r="F127" s="307"/>
      <c r="G127" s="32"/>
      <c r="H127" s="264"/>
      <c r="J127" s="6"/>
      <c r="K127" s="6"/>
    </row>
    <row r="128" spans="1:11" s="8" customFormat="1" x14ac:dyDescent="0.25">
      <c r="A128" s="6"/>
      <c r="B128" s="6"/>
      <c r="C128" s="6"/>
      <c r="D128" s="6"/>
      <c r="E128" s="307"/>
      <c r="F128" s="307"/>
      <c r="G128" s="32"/>
      <c r="H128" s="264"/>
      <c r="J128" s="6"/>
      <c r="K128" s="6"/>
    </row>
    <row r="129" spans="1:11" s="8" customFormat="1" x14ac:dyDescent="0.25">
      <c r="A129" s="6"/>
      <c r="B129" s="6"/>
      <c r="C129" s="6"/>
      <c r="D129" s="6"/>
      <c r="E129" s="307"/>
      <c r="F129" s="307"/>
      <c r="G129" s="32"/>
      <c r="H129" s="264"/>
      <c r="J129" s="6"/>
      <c r="K129" s="6"/>
    </row>
    <row r="130" spans="1:11" s="8" customFormat="1" x14ac:dyDescent="0.25">
      <c r="A130" s="6"/>
      <c r="B130" s="6"/>
      <c r="C130" s="6"/>
      <c r="D130" s="6"/>
      <c r="E130" s="307"/>
      <c r="F130" s="307"/>
      <c r="G130" s="32"/>
      <c r="H130" s="264"/>
      <c r="J130" s="6"/>
      <c r="K130" s="6"/>
    </row>
    <row r="131" spans="1:11" s="8" customFormat="1" x14ac:dyDescent="0.25">
      <c r="A131" s="6"/>
      <c r="B131" s="6"/>
      <c r="C131" s="6"/>
      <c r="D131" s="6"/>
      <c r="E131" s="307"/>
      <c r="F131" s="307"/>
      <c r="G131" s="32"/>
      <c r="H131" s="264"/>
      <c r="J131" s="6"/>
      <c r="K131" s="6"/>
    </row>
    <row r="132" spans="1:11" s="8" customFormat="1" x14ac:dyDescent="0.25">
      <c r="A132" s="6"/>
      <c r="B132" s="6"/>
      <c r="C132" s="6"/>
      <c r="D132" s="6"/>
      <c r="E132" s="307"/>
      <c r="F132" s="307"/>
      <c r="G132" s="32"/>
      <c r="H132" s="264"/>
      <c r="J132" s="6"/>
      <c r="K132" s="6"/>
    </row>
    <row r="133" spans="1:11" s="8" customFormat="1" x14ac:dyDescent="0.25">
      <c r="A133" s="6"/>
      <c r="B133" s="6"/>
      <c r="C133" s="6"/>
      <c r="D133" s="6"/>
      <c r="E133" s="307"/>
      <c r="F133" s="307"/>
      <c r="G133" s="32"/>
      <c r="H133" s="264"/>
      <c r="J133" s="6"/>
      <c r="K133" s="6"/>
    </row>
    <row r="134" spans="1:11" s="8" customFormat="1" x14ac:dyDescent="0.25">
      <c r="A134" s="6"/>
      <c r="B134" s="6"/>
      <c r="C134" s="6"/>
      <c r="D134" s="6"/>
      <c r="E134" s="307"/>
      <c r="F134" s="307"/>
      <c r="G134" s="32"/>
      <c r="H134" s="264"/>
      <c r="J134" s="6"/>
      <c r="K134" s="6"/>
    </row>
    <row r="135" spans="1:11" s="8" customFormat="1" x14ac:dyDescent="0.25">
      <c r="A135" s="6"/>
      <c r="B135" s="6"/>
      <c r="C135" s="6"/>
      <c r="D135" s="6"/>
      <c r="E135" s="307"/>
      <c r="F135" s="307"/>
      <c r="G135" s="32"/>
      <c r="H135" s="264"/>
      <c r="J135" s="6"/>
      <c r="K135" s="6"/>
    </row>
    <row r="136" spans="1:11" s="8" customFormat="1" x14ac:dyDescent="0.25">
      <c r="A136" s="6"/>
      <c r="B136" s="6"/>
      <c r="C136" s="6"/>
      <c r="D136" s="6"/>
      <c r="E136" s="307"/>
      <c r="F136" s="307"/>
      <c r="G136" s="32"/>
      <c r="H136" s="264"/>
      <c r="J136" s="6"/>
      <c r="K136" s="6"/>
    </row>
    <row r="137" spans="1:11" s="8" customFormat="1" x14ac:dyDescent="0.25">
      <c r="A137" s="6"/>
      <c r="B137" s="6"/>
      <c r="C137" s="6"/>
      <c r="D137" s="6"/>
      <c r="E137" s="307"/>
      <c r="F137" s="307"/>
      <c r="G137" s="32"/>
      <c r="H137" s="264"/>
      <c r="J137" s="6"/>
      <c r="K137" s="6"/>
    </row>
    <row r="138" spans="1:11" s="8" customFormat="1" x14ac:dyDescent="0.25">
      <c r="A138" s="6"/>
      <c r="B138" s="6"/>
      <c r="C138" s="6"/>
      <c r="D138" s="6"/>
      <c r="E138" s="307"/>
      <c r="F138" s="307"/>
      <c r="G138" s="32"/>
      <c r="H138" s="264"/>
      <c r="J138" s="6"/>
      <c r="K138" s="6"/>
    </row>
    <row r="139" spans="1:11" s="8" customFormat="1" x14ac:dyDescent="0.25">
      <c r="A139" s="6"/>
      <c r="B139" s="6"/>
      <c r="C139" s="6"/>
      <c r="D139" s="6"/>
      <c r="E139" s="307"/>
      <c r="F139" s="307"/>
      <c r="G139" s="32"/>
      <c r="H139" s="264"/>
      <c r="J139" s="6"/>
      <c r="K139" s="6"/>
    </row>
    <row r="140" spans="1:11" s="8" customFormat="1" x14ac:dyDescent="0.25">
      <c r="A140" s="6"/>
      <c r="B140" s="6"/>
      <c r="C140" s="6"/>
      <c r="D140" s="6"/>
      <c r="E140" s="307"/>
      <c r="F140" s="307"/>
      <c r="G140" s="32"/>
      <c r="H140" s="264"/>
      <c r="J140" s="6"/>
      <c r="K140" s="6"/>
    </row>
    <row r="141" spans="1:11" s="8" customFormat="1" x14ac:dyDescent="0.25">
      <c r="A141" s="6"/>
      <c r="B141" s="6"/>
      <c r="C141" s="6"/>
      <c r="D141" s="6"/>
      <c r="E141" s="307"/>
      <c r="F141" s="307"/>
      <c r="G141" s="32"/>
      <c r="H141" s="264"/>
      <c r="J141" s="6"/>
      <c r="K141" s="6"/>
    </row>
    <row r="142" spans="1:11" s="8" customFormat="1" x14ac:dyDescent="0.25">
      <c r="A142" s="6"/>
      <c r="B142" s="6"/>
      <c r="C142" s="6"/>
      <c r="D142" s="6"/>
      <c r="E142" s="307"/>
      <c r="F142" s="307"/>
      <c r="G142" s="32"/>
      <c r="H142" s="264"/>
      <c r="J142" s="6"/>
      <c r="K142" s="6"/>
    </row>
    <row r="143" spans="1:11" s="8" customFormat="1" x14ac:dyDescent="0.25">
      <c r="A143" s="6"/>
      <c r="B143" s="6"/>
      <c r="C143" s="6"/>
      <c r="D143" s="6"/>
      <c r="E143" s="307"/>
      <c r="F143" s="307"/>
      <c r="G143" s="32"/>
      <c r="H143" s="264"/>
      <c r="J143" s="6"/>
      <c r="K143" s="6"/>
    </row>
    <row r="144" spans="1:11" s="8" customFormat="1" x14ac:dyDescent="0.25">
      <c r="A144" s="6"/>
      <c r="B144" s="6"/>
      <c r="C144" s="6"/>
      <c r="D144" s="6"/>
      <c r="E144" s="307"/>
      <c r="F144" s="307"/>
      <c r="G144" s="32"/>
      <c r="H144" s="264"/>
      <c r="J144" s="6"/>
      <c r="K144" s="6"/>
    </row>
    <row r="145" spans="1:11" s="8" customFormat="1" x14ac:dyDescent="0.25">
      <c r="A145" s="6"/>
      <c r="B145" s="6"/>
      <c r="C145" s="6"/>
      <c r="D145" s="6"/>
      <c r="E145" s="307"/>
      <c r="F145" s="307"/>
      <c r="G145" s="32"/>
      <c r="H145" s="264"/>
      <c r="J145" s="6"/>
      <c r="K145" s="6"/>
    </row>
    <row r="146" spans="1:11" s="8" customFormat="1" x14ac:dyDescent="0.25">
      <c r="A146" s="6"/>
      <c r="B146" s="6"/>
      <c r="C146" s="6"/>
      <c r="D146" s="6"/>
      <c r="E146" s="307"/>
      <c r="F146" s="307"/>
      <c r="G146" s="32"/>
      <c r="H146" s="264"/>
      <c r="J146" s="6"/>
      <c r="K146" s="6"/>
    </row>
    <row r="147" spans="1:11" s="8" customFormat="1" x14ac:dyDescent="0.25">
      <c r="A147" s="6"/>
      <c r="B147" s="6"/>
      <c r="C147" s="6"/>
      <c r="D147" s="6"/>
      <c r="E147" s="307"/>
      <c r="F147" s="307"/>
      <c r="G147" s="32"/>
      <c r="H147" s="264"/>
      <c r="J147" s="6"/>
      <c r="K147" s="6"/>
    </row>
    <row r="148" spans="1:11" s="8" customFormat="1" x14ac:dyDescent="0.25">
      <c r="A148" s="6"/>
      <c r="B148" s="6"/>
      <c r="C148" s="6"/>
      <c r="D148" s="6"/>
      <c r="E148" s="307"/>
      <c r="F148" s="307"/>
      <c r="G148" s="32"/>
      <c r="H148" s="264"/>
      <c r="J148" s="6"/>
      <c r="K148" s="6"/>
    </row>
    <row r="149" spans="1:11" s="8" customFormat="1" x14ac:dyDescent="0.25">
      <c r="A149" s="6"/>
      <c r="B149" s="6"/>
      <c r="C149" s="6"/>
      <c r="D149" s="6"/>
      <c r="E149" s="307"/>
      <c r="F149" s="307"/>
      <c r="G149" s="32"/>
      <c r="H149" s="264"/>
      <c r="J149" s="6"/>
      <c r="K149" s="6"/>
    </row>
    <row r="150" spans="1:11" s="8" customFormat="1" x14ac:dyDescent="0.25">
      <c r="A150" s="6"/>
      <c r="B150" s="6"/>
      <c r="C150" s="6"/>
      <c r="D150" s="6"/>
      <c r="E150" s="307"/>
      <c r="F150" s="307"/>
      <c r="G150" s="32"/>
      <c r="H150" s="264"/>
      <c r="J150" s="6"/>
      <c r="K150" s="6"/>
    </row>
    <row r="151" spans="1:11" s="8" customFormat="1" x14ac:dyDescent="0.25">
      <c r="A151" s="6"/>
      <c r="B151" s="6"/>
      <c r="C151" s="6"/>
      <c r="D151" s="6"/>
      <c r="E151" s="307"/>
      <c r="F151" s="307"/>
      <c r="G151" s="32"/>
      <c r="H151" s="264"/>
      <c r="J151" s="6"/>
      <c r="K151" s="6"/>
    </row>
    <row r="152" spans="1:11" s="8" customFormat="1" x14ac:dyDescent="0.25">
      <c r="A152" s="6"/>
      <c r="B152" s="6"/>
      <c r="C152" s="6"/>
      <c r="D152" s="6"/>
      <c r="E152" s="307"/>
      <c r="F152" s="307"/>
      <c r="G152" s="32"/>
      <c r="H152" s="264"/>
      <c r="J152" s="6"/>
      <c r="K152" s="6"/>
    </row>
    <row r="153" spans="1:11" s="8" customFormat="1" x14ac:dyDescent="0.25">
      <c r="A153" s="6"/>
      <c r="B153" s="6"/>
      <c r="C153" s="6"/>
      <c r="D153" s="6"/>
      <c r="E153" s="307"/>
      <c r="F153" s="307"/>
      <c r="G153" s="32"/>
      <c r="H153" s="264"/>
      <c r="J153" s="6"/>
      <c r="K153" s="6"/>
    </row>
    <row r="154" spans="1:11" s="8" customFormat="1" x14ac:dyDescent="0.25">
      <c r="A154" s="6"/>
      <c r="B154" s="6"/>
      <c r="C154" s="6"/>
      <c r="D154" s="6"/>
      <c r="E154" s="307"/>
      <c r="F154" s="307"/>
      <c r="G154" s="32"/>
      <c r="H154" s="264"/>
      <c r="J154" s="6"/>
      <c r="K154" s="6"/>
    </row>
    <row r="155" spans="1:11" s="8" customFormat="1" x14ac:dyDescent="0.25">
      <c r="A155" s="6"/>
      <c r="B155" s="6"/>
      <c r="C155" s="6"/>
      <c r="D155" s="6"/>
      <c r="E155" s="307"/>
      <c r="F155" s="307"/>
      <c r="G155" s="32"/>
      <c r="H155" s="264"/>
      <c r="J155" s="6"/>
      <c r="K155" s="6"/>
    </row>
    <row r="156" spans="1:11" s="8" customFormat="1" x14ac:dyDescent="0.25">
      <c r="A156" s="6"/>
      <c r="B156" s="6"/>
      <c r="C156" s="6"/>
      <c r="D156" s="6"/>
      <c r="E156" s="307"/>
      <c r="F156" s="307"/>
      <c r="G156" s="32"/>
      <c r="H156" s="264"/>
      <c r="J156" s="6"/>
      <c r="K156" s="6"/>
    </row>
    <row r="157" spans="1:11" s="8" customFormat="1" x14ac:dyDescent="0.25">
      <c r="A157" s="6"/>
      <c r="B157" s="6"/>
      <c r="C157" s="6"/>
      <c r="D157" s="6"/>
      <c r="E157" s="307"/>
      <c r="F157" s="307"/>
      <c r="G157" s="32"/>
      <c r="H157" s="264"/>
      <c r="J157" s="6"/>
      <c r="K157" s="6"/>
    </row>
    <row r="158" spans="1:11" s="8" customFormat="1" x14ac:dyDescent="0.25">
      <c r="A158" s="6"/>
      <c r="B158" s="6"/>
      <c r="C158" s="6"/>
      <c r="D158" s="6"/>
      <c r="E158" s="307"/>
      <c r="F158" s="307"/>
      <c r="G158" s="32"/>
      <c r="H158" s="264"/>
      <c r="J158" s="6"/>
      <c r="K158" s="6"/>
    </row>
    <row r="159" spans="1:11" s="8" customFormat="1" x14ac:dyDescent="0.25">
      <c r="A159" s="6"/>
      <c r="B159" s="6"/>
      <c r="C159" s="6"/>
      <c r="D159" s="6"/>
      <c r="E159" s="307"/>
      <c r="F159" s="307"/>
      <c r="G159" s="32"/>
      <c r="H159" s="264"/>
      <c r="J159" s="6"/>
      <c r="K159" s="6"/>
    </row>
    <row r="160" spans="1:11" s="8" customFormat="1" x14ac:dyDescent="0.25">
      <c r="A160" s="6"/>
      <c r="B160" s="6"/>
      <c r="C160" s="6"/>
      <c r="D160" s="6"/>
      <c r="E160" s="307"/>
      <c r="F160" s="307"/>
      <c r="G160" s="32"/>
      <c r="H160" s="264"/>
      <c r="J160" s="6"/>
      <c r="K160" s="6"/>
    </row>
    <row r="161" spans="1:11" s="8" customFormat="1" x14ac:dyDescent="0.25">
      <c r="A161" s="6"/>
      <c r="B161" s="6"/>
      <c r="C161" s="6"/>
      <c r="D161" s="6"/>
      <c r="E161" s="307"/>
      <c r="F161" s="307"/>
      <c r="G161" s="32"/>
      <c r="H161" s="264"/>
      <c r="J161" s="6"/>
      <c r="K161" s="6"/>
    </row>
    <row r="162" spans="1:11" s="8" customFormat="1" x14ac:dyDescent="0.25">
      <c r="A162" s="6"/>
      <c r="B162" s="6"/>
      <c r="C162" s="6"/>
      <c r="D162" s="6"/>
      <c r="E162" s="307"/>
      <c r="F162" s="307"/>
      <c r="G162" s="32"/>
      <c r="H162" s="264"/>
      <c r="J162" s="6"/>
      <c r="K162" s="6"/>
    </row>
    <row r="163" spans="1:11" s="8" customFormat="1" x14ac:dyDescent="0.25">
      <c r="A163" s="6"/>
      <c r="B163" s="6"/>
      <c r="C163" s="6"/>
      <c r="D163" s="6"/>
      <c r="E163" s="307"/>
      <c r="F163" s="307"/>
      <c r="G163" s="32"/>
      <c r="H163" s="264"/>
      <c r="J163" s="6"/>
      <c r="K163" s="6"/>
    </row>
    <row r="164" spans="1:11" s="8" customFormat="1" x14ac:dyDescent="0.25">
      <c r="A164" s="6"/>
      <c r="B164" s="6"/>
      <c r="C164" s="6"/>
      <c r="D164" s="6"/>
      <c r="E164" s="307"/>
      <c r="F164" s="307"/>
      <c r="G164" s="32"/>
      <c r="H164" s="264"/>
      <c r="J164" s="6"/>
      <c r="K164" s="6"/>
    </row>
    <row r="165" spans="1:11" s="8" customFormat="1" x14ac:dyDescent="0.25">
      <c r="A165" s="6"/>
      <c r="B165" s="6"/>
      <c r="C165" s="6"/>
      <c r="D165" s="6"/>
      <c r="E165" s="307"/>
      <c r="F165" s="307"/>
      <c r="G165" s="32"/>
      <c r="H165" s="264"/>
      <c r="J165" s="6"/>
      <c r="K165" s="6"/>
    </row>
    <row r="166" spans="1:11" s="8" customFormat="1" x14ac:dyDescent="0.25">
      <c r="A166" s="6"/>
      <c r="B166" s="6"/>
      <c r="C166" s="6"/>
      <c r="D166" s="6"/>
      <c r="E166" s="307"/>
      <c r="F166" s="307"/>
      <c r="G166" s="32"/>
      <c r="H166" s="264"/>
      <c r="J166" s="6"/>
      <c r="K166" s="6"/>
    </row>
    <row r="167" spans="1:11" s="8" customFormat="1" x14ac:dyDescent="0.25">
      <c r="A167" s="6"/>
      <c r="B167" s="6"/>
      <c r="C167" s="6"/>
      <c r="D167" s="6"/>
      <c r="E167" s="307"/>
      <c r="F167" s="307"/>
      <c r="G167" s="32"/>
      <c r="H167" s="264"/>
      <c r="J167" s="6"/>
      <c r="K167" s="6"/>
    </row>
    <row r="168" spans="1:11" s="8" customFormat="1" x14ac:dyDescent="0.25">
      <c r="A168" s="6"/>
      <c r="B168" s="6"/>
      <c r="C168" s="6"/>
      <c r="D168" s="6"/>
      <c r="E168" s="307"/>
      <c r="F168" s="307"/>
      <c r="G168" s="32"/>
      <c r="H168" s="264"/>
      <c r="J168" s="6"/>
      <c r="K168" s="6"/>
    </row>
    <row r="169" spans="1:11" s="8" customFormat="1" x14ac:dyDescent="0.25">
      <c r="A169" s="6"/>
      <c r="B169" s="6"/>
      <c r="C169" s="6"/>
      <c r="D169" s="6"/>
      <c r="E169" s="307"/>
      <c r="F169" s="307"/>
      <c r="G169" s="32"/>
      <c r="H169" s="264"/>
      <c r="J169" s="6"/>
      <c r="K169" s="6"/>
    </row>
    <row r="170" spans="1:11" s="8" customFormat="1" x14ac:dyDescent="0.25">
      <c r="A170" s="6"/>
      <c r="B170" s="6"/>
      <c r="C170" s="6"/>
      <c r="D170" s="6"/>
      <c r="E170" s="307"/>
      <c r="F170" s="307"/>
      <c r="G170" s="32"/>
      <c r="H170" s="264"/>
      <c r="J170" s="6"/>
      <c r="K170" s="6"/>
    </row>
    <row r="171" spans="1:11" s="8" customFormat="1" x14ac:dyDescent="0.25">
      <c r="A171" s="6"/>
      <c r="B171" s="6"/>
      <c r="C171" s="6"/>
      <c r="D171" s="6"/>
      <c r="E171" s="307"/>
      <c r="F171" s="307"/>
      <c r="G171" s="32"/>
      <c r="H171" s="264"/>
      <c r="J171" s="6"/>
      <c r="K171" s="6"/>
    </row>
    <row r="172" spans="1:11" s="8" customFormat="1" x14ac:dyDescent="0.25">
      <c r="A172" s="6"/>
      <c r="B172" s="6"/>
      <c r="C172" s="6"/>
      <c r="D172" s="6"/>
      <c r="E172" s="307"/>
      <c r="F172" s="307"/>
      <c r="G172" s="32"/>
      <c r="H172" s="264"/>
      <c r="J172" s="6"/>
      <c r="K172" s="6"/>
    </row>
    <row r="173" spans="1:11" s="8" customFormat="1" x14ac:dyDescent="0.25">
      <c r="A173" s="6"/>
      <c r="B173" s="6"/>
      <c r="C173" s="6"/>
      <c r="D173" s="6"/>
      <c r="E173" s="307"/>
      <c r="F173" s="307"/>
      <c r="G173" s="32"/>
      <c r="H173" s="264"/>
      <c r="J173" s="6"/>
      <c r="K173" s="6"/>
    </row>
    <row r="174" spans="1:11" s="8" customFormat="1" x14ac:dyDescent="0.25">
      <c r="A174" s="6"/>
      <c r="B174" s="6"/>
      <c r="C174" s="6"/>
      <c r="D174" s="6"/>
      <c r="E174" s="307"/>
      <c r="F174" s="307"/>
      <c r="G174" s="32"/>
      <c r="H174" s="264"/>
      <c r="J174" s="6"/>
      <c r="K174" s="6"/>
    </row>
    <row r="175" spans="1:11" s="8" customFormat="1" x14ac:dyDescent="0.25">
      <c r="A175" s="6"/>
      <c r="B175" s="6"/>
      <c r="C175" s="6"/>
      <c r="D175" s="6"/>
      <c r="E175" s="307"/>
      <c r="F175" s="307"/>
      <c r="G175" s="32"/>
      <c r="H175" s="264"/>
      <c r="J175" s="6"/>
      <c r="K175" s="6"/>
    </row>
    <row r="176" spans="1:11" s="8" customFormat="1" x14ac:dyDescent="0.25">
      <c r="A176" s="6"/>
      <c r="B176" s="6"/>
      <c r="C176" s="6"/>
      <c r="D176" s="6"/>
      <c r="E176" s="307"/>
      <c r="F176" s="307"/>
      <c r="G176" s="32"/>
      <c r="H176" s="264"/>
      <c r="J176" s="6"/>
      <c r="K176" s="6"/>
    </row>
    <row r="177" spans="1:11" s="8" customFormat="1" x14ac:dyDescent="0.25">
      <c r="A177" s="6"/>
      <c r="B177" s="6"/>
      <c r="C177" s="6"/>
      <c r="D177" s="6"/>
      <c r="E177" s="307"/>
      <c r="F177" s="307"/>
      <c r="G177" s="32"/>
      <c r="H177" s="264"/>
      <c r="J177" s="6"/>
      <c r="K177" s="6"/>
    </row>
    <row r="178" spans="1:11" s="8" customFormat="1" x14ac:dyDescent="0.25">
      <c r="A178" s="6"/>
      <c r="B178" s="6"/>
      <c r="C178" s="6"/>
      <c r="D178" s="6"/>
      <c r="E178" s="307"/>
      <c r="F178" s="307"/>
      <c r="G178" s="32"/>
      <c r="H178" s="264"/>
      <c r="J178" s="6"/>
      <c r="K178" s="6"/>
    </row>
    <row r="179" spans="1:11" s="8" customFormat="1" x14ac:dyDescent="0.25">
      <c r="A179" s="6"/>
      <c r="B179" s="6"/>
      <c r="C179" s="6"/>
      <c r="D179" s="6"/>
      <c r="E179" s="307"/>
      <c r="F179" s="307"/>
      <c r="G179" s="32"/>
      <c r="H179" s="264"/>
      <c r="J179" s="6"/>
      <c r="K179" s="6"/>
    </row>
    <row r="180" spans="1:11" s="8" customFormat="1" x14ac:dyDescent="0.25">
      <c r="A180" s="6"/>
      <c r="B180" s="6"/>
      <c r="C180" s="6"/>
      <c r="D180" s="6"/>
      <c r="E180" s="307"/>
      <c r="F180" s="307"/>
      <c r="G180" s="32"/>
      <c r="H180" s="264"/>
      <c r="J180" s="6"/>
      <c r="K180" s="6"/>
    </row>
    <row r="181" spans="1:11" s="8" customFormat="1" x14ac:dyDescent="0.25">
      <c r="A181" s="6"/>
      <c r="B181" s="6"/>
      <c r="C181" s="6"/>
      <c r="D181" s="6"/>
      <c r="E181" s="307"/>
      <c r="F181" s="307"/>
      <c r="G181" s="32"/>
      <c r="H181" s="264"/>
      <c r="J181" s="6"/>
      <c r="K181" s="6"/>
    </row>
    <row r="182" spans="1:11" s="8" customFormat="1" x14ac:dyDescent="0.25">
      <c r="A182" s="6"/>
      <c r="B182" s="6"/>
      <c r="C182" s="6"/>
      <c r="D182" s="6"/>
      <c r="E182" s="307"/>
      <c r="F182" s="307"/>
      <c r="G182" s="32"/>
      <c r="H182" s="264"/>
      <c r="J182" s="6"/>
      <c r="K182" s="6"/>
    </row>
    <row r="183" spans="1:11" s="8" customFormat="1" x14ac:dyDescent="0.25">
      <c r="A183" s="6"/>
      <c r="B183" s="6"/>
      <c r="C183" s="6"/>
      <c r="D183" s="6"/>
      <c r="E183" s="307"/>
      <c r="F183" s="307"/>
      <c r="G183" s="32"/>
      <c r="H183" s="264"/>
      <c r="J183" s="6"/>
      <c r="K183" s="6"/>
    </row>
    <row r="184" spans="1:11" s="8" customFormat="1" x14ac:dyDescent="0.25">
      <c r="A184" s="6"/>
      <c r="B184" s="6"/>
      <c r="C184" s="6"/>
      <c r="D184" s="6"/>
      <c r="E184" s="307"/>
      <c r="F184" s="307"/>
      <c r="G184" s="32"/>
      <c r="H184" s="264"/>
      <c r="J184" s="6"/>
      <c r="K184" s="6"/>
    </row>
    <row r="185" spans="1:11" s="8" customFormat="1" x14ac:dyDescent="0.25">
      <c r="A185" s="6"/>
      <c r="B185" s="6"/>
      <c r="C185" s="6"/>
      <c r="D185" s="6"/>
      <c r="E185" s="307"/>
      <c r="F185" s="307"/>
      <c r="G185" s="32"/>
      <c r="H185" s="264"/>
      <c r="J185" s="6"/>
      <c r="K185" s="6"/>
    </row>
    <row r="186" spans="1:11" s="8" customFormat="1" x14ac:dyDescent="0.25">
      <c r="A186" s="6"/>
      <c r="B186" s="6"/>
      <c r="C186" s="6"/>
      <c r="D186" s="6"/>
      <c r="E186" s="307"/>
      <c r="F186" s="307"/>
      <c r="G186" s="32"/>
      <c r="H186" s="264"/>
      <c r="J186" s="6"/>
      <c r="K186" s="6"/>
    </row>
    <row r="187" spans="1:11" s="8" customFormat="1" x14ac:dyDescent="0.25">
      <c r="A187" s="6"/>
      <c r="B187" s="6"/>
      <c r="C187" s="6"/>
      <c r="D187" s="6"/>
      <c r="E187" s="307"/>
      <c r="F187" s="307"/>
      <c r="G187" s="32"/>
      <c r="H187" s="264"/>
      <c r="J187" s="6"/>
      <c r="K187" s="6"/>
    </row>
    <row r="188" spans="1:11" s="8" customFormat="1" x14ac:dyDescent="0.25">
      <c r="A188" s="6"/>
      <c r="B188" s="6"/>
      <c r="C188" s="6"/>
      <c r="D188" s="6"/>
      <c r="E188" s="307"/>
      <c r="F188" s="307"/>
      <c r="G188" s="32"/>
      <c r="H188" s="264"/>
      <c r="J188" s="6"/>
      <c r="K188" s="6"/>
    </row>
    <row r="189" spans="1:11" s="8" customFormat="1" x14ac:dyDescent="0.25">
      <c r="A189" s="6"/>
      <c r="B189" s="6"/>
      <c r="C189" s="6"/>
      <c r="D189" s="6"/>
      <c r="E189" s="307"/>
      <c r="F189" s="307"/>
      <c r="G189" s="32"/>
      <c r="H189" s="264"/>
      <c r="J189" s="6"/>
      <c r="K189" s="6"/>
    </row>
    <row r="190" spans="1:11" s="8" customFormat="1" x14ac:dyDescent="0.25">
      <c r="A190" s="6"/>
      <c r="B190" s="6"/>
      <c r="C190" s="6"/>
      <c r="D190" s="6"/>
      <c r="E190" s="307"/>
      <c r="F190" s="307"/>
      <c r="G190" s="32"/>
      <c r="H190" s="264"/>
      <c r="J190" s="6"/>
      <c r="K190" s="6"/>
    </row>
    <row r="191" spans="1:11" s="8" customFormat="1" x14ac:dyDescent="0.25">
      <c r="A191" s="6"/>
      <c r="B191" s="6"/>
      <c r="C191" s="6"/>
      <c r="D191" s="6"/>
      <c r="E191" s="307"/>
      <c r="F191" s="307"/>
      <c r="G191" s="32"/>
      <c r="H191" s="264"/>
      <c r="J191" s="6"/>
      <c r="K191" s="6"/>
    </row>
    <row r="192" spans="1:11" s="8" customFormat="1" x14ac:dyDescent="0.25">
      <c r="A192" s="6"/>
      <c r="B192" s="6"/>
      <c r="C192" s="6"/>
      <c r="D192" s="6"/>
      <c r="E192" s="307"/>
      <c r="F192" s="307"/>
      <c r="G192" s="32"/>
      <c r="H192" s="264"/>
      <c r="J192" s="6"/>
      <c r="K192" s="6"/>
    </row>
    <row r="193" spans="1:11" s="8" customFormat="1" x14ac:dyDescent="0.25">
      <c r="A193" s="6"/>
      <c r="B193" s="6"/>
      <c r="C193" s="6"/>
      <c r="D193" s="6"/>
      <c r="E193" s="307"/>
      <c r="F193" s="307"/>
      <c r="G193" s="32"/>
      <c r="H193" s="264"/>
      <c r="J193" s="6"/>
      <c r="K193" s="6"/>
    </row>
    <row r="194" spans="1:11" s="8" customFormat="1" x14ac:dyDescent="0.25">
      <c r="A194" s="6"/>
      <c r="B194" s="6"/>
      <c r="C194" s="6"/>
      <c r="D194" s="6"/>
      <c r="E194" s="307"/>
      <c r="F194" s="307"/>
      <c r="G194" s="32"/>
      <c r="H194" s="264"/>
      <c r="J194" s="6"/>
      <c r="K194" s="6"/>
    </row>
    <row r="195" spans="1:11" s="8" customFormat="1" x14ac:dyDescent="0.25">
      <c r="A195" s="6"/>
      <c r="B195" s="6"/>
      <c r="C195" s="6"/>
      <c r="D195" s="6"/>
      <c r="E195" s="307"/>
      <c r="F195" s="307"/>
      <c r="G195" s="32"/>
      <c r="H195" s="264"/>
      <c r="J195" s="6"/>
      <c r="K195" s="6"/>
    </row>
    <row r="196" spans="1:11" s="8" customFormat="1" x14ac:dyDescent="0.25">
      <c r="A196" s="6"/>
      <c r="B196" s="6"/>
      <c r="C196" s="6"/>
      <c r="D196" s="6"/>
      <c r="E196" s="307"/>
      <c r="F196" s="307"/>
      <c r="G196" s="32"/>
      <c r="H196" s="264"/>
      <c r="J196" s="6"/>
      <c r="K196" s="6"/>
    </row>
    <row r="197" spans="1:11" s="8" customFormat="1" x14ac:dyDescent="0.25">
      <c r="A197" s="6"/>
      <c r="B197" s="6"/>
      <c r="C197" s="6"/>
      <c r="D197" s="6"/>
      <c r="E197" s="307"/>
      <c r="F197" s="307"/>
      <c r="G197" s="32"/>
      <c r="H197" s="264"/>
      <c r="J197" s="6"/>
      <c r="K197" s="6"/>
    </row>
    <row r="198" spans="1:11" s="8" customFormat="1" x14ac:dyDescent="0.25">
      <c r="A198" s="6"/>
      <c r="B198" s="6"/>
      <c r="C198" s="6"/>
      <c r="D198" s="6"/>
      <c r="E198" s="307"/>
      <c r="F198" s="307"/>
      <c r="G198" s="32"/>
      <c r="H198" s="264"/>
      <c r="J198" s="6"/>
      <c r="K198" s="6"/>
    </row>
    <row r="199" spans="1:11" s="8" customFormat="1" x14ac:dyDescent="0.25">
      <c r="A199" s="6"/>
      <c r="B199" s="6"/>
      <c r="C199" s="6"/>
      <c r="D199" s="6"/>
      <c r="E199" s="307"/>
      <c r="F199" s="307"/>
      <c r="G199" s="32"/>
      <c r="H199" s="264"/>
      <c r="J199" s="6"/>
      <c r="K199" s="6"/>
    </row>
    <row r="200" spans="1:11" s="8" customFormat="1" x14ac:dyDescent="0.25">
      <c r="A200" s="6"/>
      <c r="B200" s="6"/>
      <c r="C200" s="6"/>
      <c r="D200" s="6"/>
      <c r="E200" s="307"/>
      <c r="F200" s="307"/>
      <c r="G200" s="32"/>
      <c r="H200" s="264"/>
      <c r="J200" s="6"/>
      <c r="K200" s="6"/>
    </row>
    <row r="201" spans="1:11" s="8" customFormat="1" x14ac:dyDescent="0.25">
      <c r="A201" s="6"/>
      <c r="B201" s="6"/>
      <c r="C201" s="6"/>
      <c r="D201" s="6"/>
      <c r="E201" s="307"/>
      <c r="F201" s="307"/>
      <c r="G201" s="32"/>
      <c r="H201" s="264"/>
      <c r="J201" s="6"/>
      <c r="K201" s="6"/>
    </row>
    <row r="202" spans="1:11" s="8" customFormat="1" x14ac:dyDescent="0.25">
      <c r="A202" s="6"/>
      <c r="B202" s="6"/>
      <c r="C202" s="6"/>
      <c r="D202" s="6"/>
      <c r="E202" s="307"/>
      <c r="F202" s="307"/>
      <c r="G202" s="32"/>
      <c r="H202" s="264"/>
      <c r="J202" s="6"/>
      <c r="K202" s="6"/>
    </row>
    <row r="203" spans="1:11" s="8" customFormat="1" x14ac:dyDescent="0.25">
      <c r="A203" s="6"/>
      <c r="B203" s="6"/>
      <c r="C203" s="6"/>
      <c r="D203" s="6"/>
      <c r="E203" s="307"/>
      <c r="F203" s="307"/>
      <c r="G203" s="32"/>
      <c r="H203" s="264"/>
      <c r="J203" s="6"/>
      <c r="K203" s="6"/>
    </row>
    <row r="204" spans="1:11" s="8" customFormat="1" x14ac:dyDescent="0.25">
      <c r="A204" s="6"/>
      <c r="B204" s="6"/>
      <c r="C204" s="6"/>
      <c r="D204" s="6"/>
      <c r="E204" s="307"/>
      <c r="F204" s="307"/>
      <c r="G204" s="32"/>
      <c r="H204" s="264"/>
      <c r="J204" s="6"/>
      <c r="K204" s="6"/>
    </row>
    <row r="205" spans="1:11" s="8" customFormat="1" x14ac:dyDescent="0.25">
      <c r="A205" s="6"/>
      <c r="B205" s="6"/>
      <c r="C205" s="6"/>
      <c r="D205" s="6"/>
      <c r="E205" s="307"/>
      <c r="F205" s="307"/>
      <c r="G205" s="32"/>
      <c r="H205" s="264"/>
      <c r="J205" s="6"/>
      <c r="K205" s="6"/>
    </row>
    <row r="206" spans="1:11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307"/>
      <c r="F307" s="307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</row>
    <row r="408" spans="1:11" s="8" customFormat="1" x14ac:dyDescent="0.25">
      <c r="A408" s="6"/>
      <c r="B408" s="6"/>
      <c r="C408" s="6"/>
      <c r="D408" s="6"/>
      <c r="E408" s="6"/>
      <c r="F408" s="6"/>
      <c r="G408" s="309"/>
      <c r="H408" s="309"/>
      <c r="J408" s="6"/>
      <c r="K408" s="6"/>
    </row>
  </sheetData>
  <mergeCells count="413">
    <mergeCell ref="G406:H406"/>
    <mergeCell ref="G407:H407"/>
    <mergeCell ref="G408:H408"/>
    <mergeCell ref="E54:F54"/>
    <mergeCell ref="G54:H54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7:D77"/>
    <mergeCell ref="E77:F77"/>
    <mergeCell ref="B78:D78"/>
    <mergeCell ref="E78:F78"/>
    <mergeCell ref="B79:D79"/>
    <mergeCell ref="E79:F79"/>
    <mergeCell ref="B74:D74"/>
    <mergeCell ref="E74:F74"/>
    <mergeCell ref="B75:D75"/>
    <mergeCell ref="E75:F75"/>
    <mergeCell ref="B76:D76"/>
    <mergeCell ref="E76:F76"/>
    <mergeCell ref="B71:D71"/>
    <mergeCell ref="E71:F71"/>
    <mergeCell ref="B72:D72"/>
    <mergeCell ref="E72:F72"/>
    <mergeCell ref="B73:D73"/>
    <mergeCell ref="E73:F73"/>
    <mergeCell ref="B68:D68"/>
    <mergeCell ref="E68:F68"/>
    <mergeCell ref="B69:D69"/>
    <mergeCell ref="E69:F69"/>
    <mergeCell ref="B70:D70"/>
    <mergeCell ref="E70:F70"/>
    <mergeCell ref="B65:D65"/>
    <mergeCell ref="E65:F65"/>
    <mergeCell ref="B66:D66"/>
    <mergeCell ref="E66:F66"/>
    <mergeCell ref="B67:D67"/>
    <mergeCell ref="E67:F67"/>
    <mergeCell ref="B62:D62"/>
    <mergeCell ref="E62:F62"/>
    <mergeCell ref="B63:D63"/>
    <mergeCell ref="E63:F63"/>
    <mergeCell ref="B64:D64"/>
    <mergeCell ref="E64:F64"/>
    <mergeCell ref="E58:F58"/>
    <mergeCell ref="G58:H58"/>
    <mergeCell ref="B59:G59"/>
    <mergeCell ref="B60:G60"/>
    <mergeCell ref="B61:D61"/>
    <mergeCell ref="E61:F61"/>
    <mergeCell ref="E53:F53"/>
    <mergeCell ref="G53:H53"/>
    <mergeCell ref="E55:F55"/>
    <mergeCell ref="G55:H55"/>
    <mergeCell ref="E57:F57"/>
    <mergeCell ref="G57:H57"/>
    <mergeCell ref="E47:F47"/>
    <mergeCell ref="G47:H47"/>
    <mergeCell ref="E48:F48"/>
    <mergeCell ref="G48:H48"/>
    <mergeCell ref="B49:G49"/>
    <mergeCell ref="B50:G50"/>
    <mergeCell ref="E43:F43"/>
    <mergeCell ref="G43:H43"/>
    <mergeCell ref="E44:F44"/>
    <mergeCell ref="G44:H44"/>
    <mergeCell ref="E45:F45"/>
    <mergeCell ref="G45:H45"/>
    <mergeCell ref="B39:G39"/>
    <mergeCell ref="B40:G40"/>
    <mergeCell ref="B41:D41"/>
    <mergeCell ref="E41:F41"/>
    <mergeCell ref="G41:H41"/>
    <mergeCell ref="B42:F42"/>
    <mergeCell ref="B36:D36"/>
    <mergeCell ref="E36:F36"/>
    <mergeCell ref="G36:H36"/>
    <mergeCell ref="E37:F37"/>
    <mergeCell ref="G37:H37"/>
    <mergeCell ref="E38:F38"/>
    <mergeCell ref="B34:D34"/>
    <mergeCell ref="E34:F34"/>
    <mergeCell ref="G34:H34"/>
    <mergeCell ref="B35:D35"/>
    <mergeCell ref="E35:F35"/>
    <mergeCell ref="G35:H35"/>
    <mergeCell ref="E25:F25"/>
    <mergeCell ref="G25:H25"/>
    <mergeCell ref="B26:G26"/>
    <mergeCell ref="B28:I28"/>
    <mergeCell ref="B32:D32"/>
    <mergeCell ref="B33:D33"/>
    <mergeCell ref="E33:F33"/>
    <mergeCell ref="G33:H33"/>
    <mergeCell ref="E22:F22"/>
    <mergeCell ref="G22:H22"/>
    <mergeCell ref="B23:D23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94" t="s">
        <v>297</v>
      </c>
      <c r="C2" s="294"/>
      <c r="D2" s="294"/>
      <c r="E2" s="294"/>
      <c r="F2" s="294"/>
      <c r="G2" s="294"/>
      <c r="H2" s="294"/>
      <c r="I2" s="294"/>
      <c r="J2" s="9"/>
    </row>
    <row r="3" spans="2:14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  <c r="J3" s="9"/>
    </row>
    <row r="4" spans="2:14" ht="12.75" customHeight="1" x14ac:dyDescent="0.25">
      <c r="B4" s="315" t="s">
        <v>49</v>
      </c>
      <c r="C4" s="315"/>
      <c r="D4" s="315"/>
      <c r="E4" s="35">
        <v>0.79166666666666663</v>
      </c>
      <c r="F4" s="316" t="s">
        <v>73</v>
      </c>
      <c r="G4" s="317"/>
      <c r="H4" s="36">
        <v>0.11458333333333333</v>
      </c>
      <c r="I4" s="37">
        <f ca="1">NOW()</f>
        <v>42609.711727083333</v>
      </c>
    </row>
    <row r="5" spans="2:14" ht="15.75" x14ac:dyDescent="0.25">
      <c r="B5" s="332" t="s">
        <v>82</v>
      </c>
      <c r="C5" s="332"/>
      <c r="D5" s="332"/>
      <c r="E5" s="300" t="s">
        <v>52</v>
      </c>
      <c r="F5" s="300"/>
      <c r="G5" s="300" t="s">
        <v>50</v>
      </c>
      <c r="H5" s="30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86">
        <v>3990000</v>
      </c>
      <c r="F7" s="286"/>
      <c r="G7" s="287">
        <v>1</v>
      </c>
      <c r="H7" s="287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87" t="s">
        <v>51</v>
      </c>
      <c r="F8" s="287"/>
      <c r="G8" s="287" t="s">
        <v>51</v>
      </c>
      <c r="H8" s="287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86">
        <v>5800</v>
      </c>
      <c r="F9" s="286"/>
      <c r="G9" s="287">
        <f>I5</f>
        <v>100</v>
      </c>
      <c r="H9" s="28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86">
        <v>3400</v>
      </c>
      <c r="F10" s="286"/>
      <c r="G10" s="287">
        <f>+I5</f>
        <v>100</v>
      </c>
      <c r="H10" s="28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86">
        <v>7800</v>
      </c>
      <c r="F11" s="286"/>
      <c r="G11" s="287">
        <f>+I5</f>
        <v>100</v>
      </c>
      <c r="H11" s="28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86">
        <v>43900</v>
      </c>
      <c r="F12" s="286"/>
      <c r="G12" s="287">
        <f>I5-G13</f>
        <v>100</v>
      </c>
      <c r="H12" s="28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86">
        <v>22000</v>
      </c>
      <c r="F13" s="286"/>
      <c r="G13" s="287"/>
      <c r="H13" s="28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86">
        <v>5800</v>
      </c>
      <c r="F14" s="286"/>
      <c r="G14" s="287">
        <f>I5</f>
        <v>100</v>
      </c>
      <c r="H14" s="28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86"/>
      <c r="F15" s="286"/>
      <c r="G15" s="287"/>
      <c r="H15" s="28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41" t="s">
        <v>1</v>
      </c>
      <c r="C16" s="341"/>
      <c r="D16" s="341"/>
      <c r="E16" s="286"/>
      <c r="F16" s="286"/>
      <c r="G16" s="287"/>
      <c r="H16" s="28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20">
        <v>5800</v>
      </c>
      <c r="F18" s="320"/>
      <c r="G18" s="321">
        <f>I5</f>
        <v>100</v>
      </c>
      <c r="H18" s="32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44" t="s">
        <v>312</v>
      </c>
      <c r="C19" s="344"/>
      <c r="D19" s="344"/>
      <c r="E19" s="320">
        <v>9800</v>
      </c>
      <c r="F19" s="320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45" t="s">
        <v>76</v>
      </c>
      <c r="C20" s="345"/>
      <c r="D20" s="345"/>
      <c r="E20" s="286">
        <v>11500</v>
      </c>
      <c r="F20" s="286"/>
      <c r="G20" s="287">
        <f>+I5</f>
        <v>100</v>
      </c>
      <c r="H20" s="28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87" t="s">
        <v>51</v>
      </c>
      <c r="F21" s="287"/>
      <c r="G21" s="287" t="s">
        <v>51</v>
      </c>
      <c r="H21" s="287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86">
        <v>100000</v>
      </c>
      <c r="F22" s="286"/>
      <c r="G22" s="287">
        <f>IF(I5&lt;80,8,ROUND((I5*10%),0))+2</f>
        <v>12</v>
      </c>
      <c r="H22" s="287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334" t="s">
        <v>116</v>
      </c>
      <c r="C23" s="334"/>
      <c r="D23" s="334"/>
      <c r="E23" s="334"/>
      <c r="F23" s="334"/>
      <c r="G23" s="334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29" t="s">
        <v>3</v>
      </c>
      <c r="C25" s="329"/>
      <c r="D25" s="329"/>
      <c r="E25" s="329"/>
      <c r="F25" s="329"/>
      <c r="G25" s="329"/>
      <c r="H25" s="329"/>
      <c r="I25" s="32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30" t="s">
        <v>117</v>
      </c>
      <c r="D29" s="330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286">
        <v>1590000</v>
      </c>
      <c r="F30" s="286"/>
      <c r="G30" s="287">
        <v>1</v>
      </c>
      <c r="H30" s="28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86">
        <v>1680000</v>
      </c>
      <c r="F31" s="286"/>
      <c r="G31" s="287">
        <v>1</v>
      </c>
      <c r="H31" s="28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303" t="s">
        <v>284</v>
      </c>
      <c r="C32" s="303"/>
      <c r="D32" s="303"/>
      <c r="E32" s="286">
        <v>4500000</v>
      </c>
      <c r="F32" s="286">
        <v>3800000</v>
      </c>
      <c r="G32" s="321"/>
      <c r="H32" s="32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86">
        <v>65000</v>
      </c>
      <c r="F33" s="286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27" t="s">
        <v>179</v>
      </c>
      <c r="C34" s="327"/>
      <c r="D34" s="327"/>
      <c r="E34" s="286">
        <v>700000</v>
      </c>
      <c r="F34" s="286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27" t="s">
        <v>180</v>
      </c>
      <c r="C35" s="327"/>
      <c r="D35" s="327"/>
      <c r="E35" s="286">
        <v>450000</v>
      </c>
      <c r="F35" s="286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20">
        <v>650000</v>
      </c>
      <c r="F36" s="320"/>
      <c r="G36" s="287">
        <v>1</v>
      </c>
      <c r="H36" s="287"/>
      <c r="I36" s="182" t="s">
        <v>300</v>
      </c>
    </row>
    <row r="37" spans="1:14" ht="15.75" customHeight="1" x14ac:dyDescent="0.25">
      <c r="A37" s="21"/>
      <c r="B37" s="59" t="s">
        <v>129</v>
      </c>
      <c r="C37" s="59"/>
      <c r="E37" s="320">
        <v>480000</v>
      </c>
      <c r="F37" s="320"/>
      <c r="G37" s="287"/>
      <c r="H37" s="28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86">
        <v>200000</v>
      </c>
      <c r="F38" s="286">
        <v>160000</v>
      </c>
      <c r="G38" s="178">
        <v>3</v>
      </c>
      <c r="H38" s="178">
        <v>3</v>
      </c>
      <c r="I38" s="53">
        <f>E38*G38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20">
        <v>500000</v>
      </c>
      <c r="F39" s="320"/>
      <c r="G39" s="287"/>
      <c r="H39" s="287"/>
      <c r="I39" s="53"/>
    </row>
    <row r="40" spans="1:14" ht="15.75" customHeight="1" x14ac:dyDescent="0.25">
      <c r="A40" s="21"/>
      <c r="B40" s="59" t="s">
        <v>86</v>
      </c>
      <c r="C40" s="59"/>
      <c r="E40" s="286">
        <v>850000</v>
      </c>
      <c r="F40" s="286">
        <v>65000</v>
      </c>
      <c r="G40" s="32"/>
      <c r="H40" s="122"/>
      <c r="I40" s="22"/>
    </row>
    <row r="41" spans="1:14" ht="17.25" customHeight="1" x14ac:dyDescent="0.25">
      <c r="A41" s="21"/>
      <c r="B41" s="303" t="s">
        <v>124</v>
      </c>
      <c r="C41" s="303"/>
      <c r="D41" s="303"/>
      <c r="E41" s="286">
        <v>1850000</v>
      </c>
      <c r="F41" s="286">
        <v>160000</v>
      </c>
      <c r="G41" s="287"/>
      <c r="H41" s="287"/>
      <c r="I41" s="53"/>
    </row>
    <row r="42" spans="1:14" ht="29.25" customHeight="1" x14ac:dyDescent="0.25">
      <c r="A42" s="21"/>
      <c r="B42" s="303" t="s">
        <v>125</v>
      </c>
      <c r="C42" s="303"/>
      <c r="D42" s="303"/>
      <c r="E42" s="286">
        <v>1600000</v>
      </c>
      <c r="F42" s="286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20">
        <v>7500</v>
      </c>
      <c r="F43" s="320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20">
        <v>9000</v>
      </c>
      <c r="F44" s="320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20">
        <v>65000</v>
      </c>
      <c r="F45" s="320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20">
        <v>220000</v>
      </c>
      <c r="F46" s="320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20">
        <v>140000</v>
      </c>
      <c r="F47" s="320"/>
      <c r="G47" s="130"/>
      <c r="H47" s="130"/>
      <c r="I47" s="53"/>
    </row>
    <row r="48" spans="1:14" ht="42.75" customHeight="1" x14ac:dyDescent="0.25">
      <c r="A48" s="21"/>
      <c r="B48" s="335" t="s">
        <v>288</v>
      </c>
      <c r="C48" s="335"/>
      <c r="D48" s="335"/>
      <c r="E48" s="320">
        <v>2700000</v>
      </c>
      <c r="F48" s="320"/>
      <c r="G48" s="145"/>
      <c r="H48" s="145"/>
      <c r="I48" s="53"/>
    </row>
    <row r="49" spans="1:9" ht="42.75" customHeight="1" x14ac:dyDescent="0.25">
      <c r="A49" s="21"/>
      <c r="B49" s="335" t="s">
        <v>289</v>
      </c>
      <c r="C49" s="335"/>
      <c r="D49" s="335"/>
      <c r="E49" s="320">
        <v>2200000</v>
      </c>
      <c r="F49" s="320"/>
      <c r="G49" s="145"/>
      <c r="H49" s="145"/>
      <c r="I49" s="53"/>
    </row>
    <row r="50" spans="1:9" ht="42.75" customHeight="1" x14ac:dyDescent="0.25">
      <c r="A50" s="21"/>
      <c r="B50" s="335" t="s">
        <v>290</v>
      </c>
      <c r="C50" s="335"/>
      <c r="D50" s="335"/>
      <c r="E50" s="320">
        <v>1600000</v>
      </c>
      <c r="F50" s="320"/>
      <c r="G50" s="145"/>
      <c r="H50" s="145"/>
      <c r="I50" s="53"/>
    </row>
    <row r="51" spans="1:9" ht="15.75" thickBot="1" x14ac:dyDescent="0.3">
      <c r="A51" s="21"/>
      <c r="B51" s="334" t="s">
        <v>72</v>
      </c>
      <c r="C51" s="334"/>
      <c r="D51" s="334"/>
      <c r="E51" s="334"/>
      <c r="F51" s="334"/>
      <c r="G51" s="334"/>
      <c r="H51" s="61"/>
      <c r="I51" s="62">
        <f>+SUM(I30:I41)</f>
        <v>5020000</v>
      </c>
    </row>
    <row r="52" spans="1:9" ht="16.5" thickTop="1" thickBot="1" x14ac:dyDescent="0.3">
      <c r="A52" s="21"/>
      <c r="B52" s="334" t="s">
        <v>126</v>
      </c>
      <c r="C52" s="334"/>
      <c r="D52" s="334"/>
      <c r="E52" s="334"/>
      <c r="F52" s="334"/>
      <c r="G52" s="334"/>
      <c r="H52" s="61"/>
      <c r="I52" s="62">
        <f>+I51+I23</f>
        <v>21550000</v>
      </c>
    </row>
    <row r="53" spans="1:9" ht="15.75" thickTop="1" x14ac:dyDescent="0.25">
      <c r="A53" s="21"/>
      <c r="B53" s="303"/>
      <c r="C53" s="303"/>
      <c r="D53" s="303"/>
      <c r="E53" s="286"/>
      <c r="F53" s="286"/>
      <c r="G53" s="287"/>
      <c r="H53" s="287"/>
      <c r="I53" s="53"/>
    </row>
    <row r="54" spans="1:9" x14ac:dyDescent="0.25">
      <c r="A54" s="21"/>
      <c r="B54" s="304" t="str">
        <f>IF($A54&gt;0,VLOOKUP($A54,[2]ADICIONALES!$A$1:$C$200,2,FALSE),"")</f>
        <v/>
      </c>
      <c r="C54" s="304"/>
      <c r="D54" s="304"/>
      <c r="E54" s="305" t="str">
        <f>IF($A54&gt;0,VLOOKUP($A54,[2]ADICIONALES!$A$1:$C$200,3,FALSE),"")</f>
        <v/>
      </c>
      <c r="F54" s="305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304" t="str">
        <f>IF($A55&gt;0,VLOOKUP($A55,[2]ADICIONALES!$A$1:$C$200,2,FALSE),"")</f>
        <v/>
      </c>
      <c r="C55" s="304"/>
      <c r="D55" s="304"/>
      <c r="E55" s="305" t="str">
        <f>IF($A55&gt;0,VLOOKUP($A55,[2]ADICIONALES!$A$1:$C$200,3,FALSE),"")</f>
        <v/>
      </c>
      <c r="F55" s="305"/>
      <c r="G55" s="32"/>
      <c r="H55" s="122"/>
      <c r="I55" s="22" t="str">
        <f t="shared" si="0"/>
        <v/>
      </c>
    </row>
    <row r="56" spans="1:9" x14ac:dyDescent="0.25">
      <c r="A56" s="21"/>
      <c r="B56" s="304" t="str">
        <f>IF($A56&gt;0,VLOOKUP($A56,[2]ADICIONALES!$A$1:$C$200,2,FALSE),"")</f>
        <v/>
      </c>
      <c r="C56" s="304"/>
      <c r="D56" s="304"/>
      <c r="E56" s="305" t="str">
        <f>IF($A56&gt;0,VLOOKUP($A56,[2]ADICIONALES!$A$1:$C$200,3,FALSE),"")</f>
        <v/>
      </c>
      <c r="F56" s="305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304" t="str">
        <f>IF($A57&gt;0,VLOOKUP($A57,[2]ADICIONALES!$A$1:$C$200,2,FALSE),"")</f>
        <v/>
      </c>
      <c r="C57" s="304"/>
      <c r="D57" s="304"/>
      <c r="E57" s="305" t="str">
        <f>IF($A57&gt;0,VLOOKUP($A57,[2]ADICIONALES!$A$1:$C$200,3,FALSE),"")</f>
        <v/>
      </c>
      <c r="F57" s="305"/>
      <c r="G57" s="32"/>
      <c r="H57" s="122"/>
      <c r="I57" s="22" t="str">
        <f t="shared" si="0"/>
        <v/>
      </c>
    </row>
    <row r="58" spans="1:9" x14ac:dyDescent="0.25">
      <c r="A58" s="21"/>
      <c r="B58" s="304" t="str">
        <f>IF($A58&gt;0,VLOOKUP($A58,[2]ADICIONALES!$A$1:$C$200,2,FALSE),"")</f>
        <v/>
      </c>
      <c r="C58" s="304"/>
      <c r="D58" s="304"/>
      <c r="E58" s="305" t="str">
        <f>IF($A58&gt;0,VLOOKUP($A58,[2]ADICIONALES!$A$1:$C$200,3,FALSE),"")</f>
        <v/>
      </c>
      <c r="F58" s="305"/>
      <c r="G58" s="32"/>
      <c r="H58" s="122"/>
      <c r="I58" s="22" t="str">
        <f t="shared" si="0"/>
        <v/>
      </c>
    </row>
    <row r="59" spans="1:9" x14ac:dyDescent="0.25">
      <c r="A59" s="21"/>
      <c r="B59" s="304" t="str">
        <f>IF($A59&gt;0,VLOOKUP($A59,[2]ADICIONALES!$A$1:$C$200,2,FALSE),"")</f>
        <v/>
      </c>
      <c r="C59" s="304"/>
      <c r="D59" s="304"/>
      <c r="E59" s="305" t="str">
        <f>IF($A59&gt;0,VLOOKUP($A59,[2]ADICIONALES!$A$1:$C$200,3,FALSE),"")</f>
        <v/>
      </c>
      <c r="F59" s="305"/>
      <c r="G59" s="32"/>
      <c r="H59" s="122"/>
      <c r="I59" s="22" t="str">
        <f t="shared" si="0"/>
        <v/>
      </c>
    </row>
    <row r="60" spans="1:9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122"/>
      <c r="I60" s="22" t="str">
        <f t="shared" si="0"/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122"/>
      <c r="I61" s="22" t="str">
        <f t="shared" si="0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122"/>
      <c r="I62" s="22" t="str">
        <f t="shared" si="0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122"/>
      <c r="I63" s="22" t="str">
        <f t="shared" si="0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122"/>
      <c r="I64" s="22" t="str">
        <f t="shared" si="0"/>
        <v/>
      </c>
    </row>
    <row r="65" spans="1:14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122"/>
      <c r="I65" s="22" t="str">
        <f t="shared" si="0"/>
        <v/>
      </c>
    </row>
    <row r="66" spans="1:14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122"/>
      <c r="I66" s="22" t="str">
        <f t="shared" si="0"/>
        <v/>
      </c>
    </row>
    <row r="67" spans="1:14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122"/>
      <c r="I67" s="22" t="str">
        <f t="shared" si="0"/>
        <v/>
      </c>
    </row>
    <row r="68" spans="1:14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122"/>
      <c r="I68" s="22" t="str">
        <f t="shared" si="0"/>
        <v/>
      </c>
    </row>
    <row r="69" spans="1:14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122"/>
      <c r="I69" s="22" t="str">
        <f t="shared" si="0"/>
        <v/>
      </c>
    </row>
    <row r="70" spans="1:14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122"/>
      <c r="I70" s="22" t="str">
        <f t="shared" si="0"/>
        <v/>
      </c>
    </row>
    <row r="71" spans="1:14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122"/>
      <c r="I71" s="22" t="str">
        <f t="shared" si="0"/>
        <v/>
      </c>
    </row>
    <row r="72" spans="1:14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122"/>
      <c r="I72" s="22" t="str">
        <f t="shared" si="0"/>
        <v/>
      </c>
    </row>
    <row r="73" spans="1:14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122"/>
      <c r="I73" s="22" t="str">
        <f t="shared" si="0"/>
        <v/>
      </c>
    </row>
    <row r="74" spans="1:14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122"/>
      <c r="I74" s="22" t="str">
        <f t="shared" si="0"/>
        <v/>
      </c>
    </row>
    <row r="75" spans="1:14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122"/>
      <c r="I75" s="22" t="str">
        <f t="shared" si="0"/>
        <v/>
      </c>
    </row>
    <row r="76" spans="1:14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122"/>
      <c r="I76" s="22" t="str">
        <f t="shared" si="0"/>
        <v/>
      </c>
    </row>
    <row r="77" spans="1:14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122"/>
      <c r="I77" s="22" t="str">
        <f t="shared" si="0"/>
        <v/>
      </c>
    </row>
    <row r="78" spans="1:14" s="25" customFormat="1" x14ac:dyDescent="0.25">
      <c r="A78" s="21"/>
      <c r="B78" s="304" t="str">
        <f>IF($A78&gt;0,VLOOKUP($A78,[2]ADICIONALES!$A$1:$C$200,2,FALSE),"")</f>
        <v/>
      </c>
      <c r="C78" s="304"/>
      <c r="D78" s="304"/>
      <c r="E78" s="308"/>
      <c r="F78" s="308"/>
      <c r="G78" s="23"/>
      <c r="H78" s="122"/>
      <c r="I78" s="24"/>
    </row>
    <row r="79" spans="1:14" x14ac:dyDescent="0.25">
      <c r="E79" s="307"/>
      <c r="F79" s="307"/>
      <c r="G79" s="32"/>
      <c r="H79" s="122"/>
    </row>
    <row r="80" spans="1:14" s="8" customFormat="1" x14ac:dyDescent="0.25">
      <c r="A80" s="6"/>
      <c r="B80" s="6"/>
      <c r="C80" s="6"/>
      <c r="D80" s="6"/>
      <c r="E80" s="307"/>
      <c r="F80" s="307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307"/>
      <c r="F81" s="307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307"/>
      <c r="F82" s="307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307"/>
      <c r="F83" s="307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307"/>
      <c r="F84" s="307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307"/>
      <c r="F85" s="307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307"/>
      <c r="F86" s="307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307"/>
      <c r="F87" s="307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307"/>
      <c r="F88" s="307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307"/>
      <c r="F89" s="307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307"/>
      <c r="F90" s="307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307"/>
      <c r="F91" s="307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307"/>
      <c r="F92" s="307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307"/>
      <c r="F93" s="307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307"/>
      <c r="F94" s="307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307"/>
      <c r="F95" s="307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307"/>
      <c r="F96" s="307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307"/>
      <c r="F97" s="307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307"/>
      <c r="F98" s="307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307"/>
      <c r="F99" s="307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307"/>
      <c r="F100" s="307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307"/>
      <c r="F101" s="307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307"/>
      <c r="F102" s="307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307"/>
      <c r="F103" s="307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307"/>
      <c r="F104" s="307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307"/>
      <c r="F105" s="307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307"/>
      <c r="F106" s="307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307"/>
      <c r="F107" s="307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307"/>
      <c r="F108" s="307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307"/>
      <c r="F109" s="307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307"/>
      <c r="F110" s="307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307"/>
      <c r="F111" s="307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307"/>
      <c r="F112" s="307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307"/>
      <c r="F113" s="307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307"/>
      <c r="F114" s="307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307"/>
      <c r="F115" s="307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307"/>
      <c r="F116" s="307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307"/>
      <c r="F117" s="307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307"/>
      <c r="F118" s="307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307"/>
      <c r="F119" s="307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307"/>
      <c r="F120" s="307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307"/>
      <c r="F121" s="307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307"/>
      <c r="F122" s="307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307"/>
      <c r="F123" s="307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307"/>
      <c r="F124" s="307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307"/>
      <c r="F125" s="307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307"/>
      <c r="F126" s="307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307"/>
      <c r="F127" s="307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307"/>
      <c r="F128" s="307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307"/>
      <c r="F129" s="307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307"/>
      <c r="F130" s="307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307"/>
      <c r="F131" s="307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307"/>
      <c r="F132" s="307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307"/>
      <c r="F133" s="307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307"/>
      <c r="F134" s="307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307"/>
      <c r="F135" s="307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307"/>
      <c r="F136" s="307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307"/>
      <c r="F137" s="307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307"/>
      <c r="F138" s="307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307"/>
      <c r="F139" s="307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307"/>
      <c r="F140" s="307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307"/>
      <c r="F141" s="307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307"/>
      <c r="F142" s="307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307"/>
      <c r="F143" s="307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307"/>
      <c r="F144" s="307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307"/>
      <c r="F145" s="307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307"/>
      <c r="F146" s="307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307"/>
      <c r="F147" s="307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307"/>
      <c r="F148" s="307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307"/>
      <c r="F149" s="307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307"/>
      <c r="F150" s="307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307"/>
      <c r="F151" s="307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307"/>
      <c r="F152" s="307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307"/>
      <c r="F153" s="307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307"/>
      <c r="F154" s="307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307"/>
      <c r="F155" s="307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307"/>
      <c r="F156" s="307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307"/>
      <c r="F157" s="307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307"/>
      <c r="F158" s="307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307"/>
      <c r="F159" s="307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307"/>
      <c r="F160" s="307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307"/>
      <c r="F161" s="307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307"/>
      <c r="F162" s="307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307"/>
      <c r="F163" s="307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307"/>
      <c r="F164" s="307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307"/>
      <c r="F165" s="307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307"/>
      <c r="F166" s="307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307"/>
      <c r="F167" s="307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307"/>
      <c r="F168" s="307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307"/>
      <c r="F169" s="307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307"/>
      <c r="F170" s="307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307"/>
      <c r="F171" s="307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307"/>
      <c r="F172" s="307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307"/>
      <c r="F173" s="307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307"/>
      <c r="F174" s="307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307"/>
      <c r="F175" s="307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307"/>
      <c r="F176" s="307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307"/>
      <c r="F177" s="307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307"/>
      <c r="F178" s="307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307"/>
      <c r="F179" s="307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307"/>
      <c r="F180" s="307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307"/>
      <c r="F181" s="307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307"/>
      <c r="F182" s="307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307"/>
      <c r="F183" s="307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307"/>
      <c r="F184" s="307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307"/>
      <c r="F185" s="307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307"/>
      <c r="F186" s="307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307"/>
      <c r="F187" s="307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307"/>
      <c r="F188" s="307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307"/>
      <c r="F189" s="307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307"/>
      <c r="F190" s="307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307"/>
      <c r="F191" s="307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307"/>
      <c r="F192" s="307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307"/>
      <c r="F193" s="307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307"/>
      <c r="F194" s="307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307"/>
      <c r="F195" s="307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307"/>
      <c r="F196" s="307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307"/>
      <c r="F197" s="307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307"/>
      <c r="F198" s="307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307"/>
      <c r="F199" s="307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307"/>
      <c r="F200" s="307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307"/>
      <c r="F201" s="307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307"/>
      <c r="F202" s="307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307"/>
      <c r="F203" s="307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307"/>
      <c r="F204" s="307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  <c r="L407" s="6"/>
      <c r="M407" s="6"/>
      <c r="N407" s="6"/>
    </row>
  </sheetData>
  <mergeCells count="412"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94" t="s">
        <v>298</v>
      </c>
      <c r="C2" s="294"/>
      <c r="D2" s="294"/>
      <c r="E2" s="294"/>
      <c r="F2" s="294"/>
      <c r="G2" s="294"/>
      <c r="H2" s="294"/>
      <c r="I2" s="294"/>
      <c r="J2" s="9"/>
    </row>
    <row r="3" spans="2:14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  <c r="J3" s="9"/>
    </row>
    <row r="4" spans="2:14" ht="12.75" customHeight="1" x14ac:dyDescent="0.25">
      <c r="B4" s="315" t="s">
        <v>49</v>
      </c>
      <c r="C4" s="315"/>
      <c r="D4" s="315"/>
      <c r="E4" s="35">
        <v>0.79166666666666663</v>
      </c>
      <c r="F4" s="316" t="s">
        <v>73</v>
      </c>
      <c r="G4" s="317"/>
      <c r="H4" s="36">
        <v>0.11458333333333333</v>
      </c>
      <c r="I4" s="37">
        <f ca="1">NOW()</f>
        <v>42609.711727083333</v>
      </c>
    </row>
    <row r="5" spans="2:14" ht="15.75" x14ac:dyDescent="0.25">
      <c r="B5" s="332" t="s">
        <v>296</v>
      </c>
      <c r="C5" s="332"/>
      <c r="D5" s="332"/>
      <c r="E5" s="300" t="s">
        <v>52</v>
      </c>
      <c r="F5" s="300"/>
      <c r="G5" s="300" t="s">
        <v>50</v>
      </c>
      <c r="H5" s="30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86">
        <v>3490000</v>
      </c>
      <c r="F7" s="286"/>
      <c r="G7" s="287">
        <v>1</v>
      </c>
      <c r="H7" s="287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87" t="s">
        <v>51</v>
      </c>
      <c r="F8" s="287"/>
      <c r="G8" s="287" t="s">
        <v>51</v>
      </c>
      <c r="H8" s="287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86">
        <v>5800</v>
      </c>
      <c r="F9" s="286"/>
      <c r="G9" s="287">
        <f>I5</f>
        <v>100</v>
      </c>
      <c r="H9" s="28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86">
        <v>3400</v>
      </c>
      <c r="F10" s="286"/>
      <c r="G10" s="287">
        <f>+I5</f>
        <v>100</v>
      </c>
      <c r="H10" s="28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86">
        <v>7800</v>
      </c>
      <c r="F11" s="286"/>
      <c r="G11" s="287">
        <f>+I5</f>
        <v>100</v>
      </c>
      <c r="H11" s="28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86">
        <v>43900</v>
      </c>
      <c r="F12" s="286"/>
      <c r="G12" s="287">
        <f>I5-G13</f>
        <v>100</v>
      </c>
      <c r="H12" s="28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86">
        <v>22000</v>
      </c>
      <c r="F13" s="286"/>
      <c r="G13" s="287"/>
      <c r="H13" s="28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86">
        <v>5800</v>
      </c>
      <c r="F14" s="286"/>
      <c r="G14" s="287">
        <f>I5</f>
        <v>100</v>
      </c>
      <c r="H14" s="28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86"/>
      <c r="F15" s="286"/>
      <c r="G15" s="287"/>
      <c r="H15" s="28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41" t="s">
        <v>1</v>
      </c>
      <c r="C16" s="341"/>
      <c r="D16" s="341"/>
      <c r="E16" s="286"/>
      <c r="F16" s="286"/>
      <c r="G16" s="287"/>
      <c r="H16" s="28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20">
        <v>5800</v>
      </c>
      <c r="F18" s="320"/>
      <c r="G18" s="321">
        <f>I5</f>
        <v>100</v>
      </c>
      <c r="H18" s="32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44" t="s">
        <v>312</v>
      </c>
      <c r="C19" s="344"/>
      <c r="D19" s="344"/>
      <c r="E19" s="320">
        <v>9800</v>
      </c>
      <c r="F19" s="320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45" t="s">
        <v>76</v>
      </c>
      <c r="C20" s="345"/>
      <c r="D20" s="345"/>
      <c r="E20" s="286">
        <v>11500</v>
      </c>
      <c r="F20" s="286"/>
      <c r="G20" s="287">
        <f>+I5</f>
        <v>100</v>
      </c>
      <c r="H20" s="28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87" t="s">
        <v>51</v>
      </c>
      <c r="F21" s="287"/>
      <c r="G21" s="287" t="s">
        <v>51</v>
      </c>
      <c r="H21" s="287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86">
        <v>100000</v>
      </c>
      <c r="F22" s="286"/>
      <c r="G22" s="287">
        <f>IF(I5&lt;80,8,ROUND((I5*10%),0))+1</f>
        <v>11</v>
      </c>
      <c r="H22" s="287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334" t="s">
        <v>116</v>
      </c>
      <c r="C23" s="334"/>
      <c r="D23" s="334"/>
      <c r="E23" s="334"/>
      <c r="F23" s="334"/>
      <c r="G23" s="334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29" t="s">
        <v>3</v>
      </c>
      <c r="C25" s="329"/>
      <c r="D25" s="329"/>
      <c r="E25" s="329"/>
      <c r="F25" s="329"/>
      <c r="G25" s="329"/>
      <c r="H25" s="329"/>
      <c r="I25" s="32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30" t="s">
        <v>117</v>
      </c>
      <c r="D29" s="330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286">
        <v>1590000</v>
      </c>
      <c r="F30" s="286"/>
      <c r="G30" s="287">
        <v>1</v>
      </c>
      <c r="H30" s="28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86">
        <v>1680000</v>
      </c>
      <c r="F31" s="286"/>
      <c r="G31" s="287">
        <v>1</v>
      </c>
      <c r="H31" s="28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303" t="s">
        <v>284</v>
      </c>
      <c r="C32" s="303"/>
      <c r="D32" s="303"/>
      <c r="E32" s="286">
        <v>4500000</v>
      </c>
      <c r="F32" s="286">
        <v>3800000</v>
      </c>
      <c r="G32" s="321"/>
      <c r="H32" s="32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86">
        <v>65000</v>
      </c>
      <c r="F33" s="286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27" t="s">
        <v>179</v>
      </c>
      <c r="C34" s="327"/>
      <c r="D34" s="327"/>
      <c r="E34" s="286">
        <v>700000</v>
      </c>
      <c r="F34" s="286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27" t="s">
        <v>180</v>
      </c>
      <c r="C35" s="327"/>
      <c r="D35" s="327"/>
      <c r="E35" s="286">
        <v>450000</v>
      </c>
      <c r="F35" s="286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20">
        <v>650000</v>
      </c>
      <c r="F36" s="320"/>
      <c r="G36" s="287"/>
      <c r="H36" s="287"/>
      <c r="I36" s="40"/>
    </row>
    <row r="37" spans="1:14" ht="15.75" customHeight="1" x14ac:dyDescent="0.25">
      <c r="A37" s="21"/>
      <c r="B37" s="59" t="s">
        <v>129</v>
      </c>
      <c r="C37" s="59"/>
      <c r="E37" s="320">
        <v>480000</v>
      </c>
      <c r="F37" s="320"/>
      <c r="G37" s="287"/>
      <c r="H37" s="28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86">
        <v>200000</v>
      </c>
      <c r="F38" s="286">
        <v>160000</v>
      </c>
      <c r="G38" s="178">
        <v>3</v>
      </c>
      <c r="H38" s="180">
        <v>3</v>
      </c>
      <c r="I38" s="53">
        <f>+E38*H38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20">
        <v>500000</v>
      </c>
      <c r="F39" s="320"/>
      <c r="G39" s="287"/>
      <c r="H39" s="287"/>
      <c r="I39" s="53"/>
    </row>
    <row r="40" spans="1:14" ht="15.75" customHeight="1" x14ac:dyDescent="0.25">
      <c r="A40" s="21"/>
      <c r="B40" s="59" t="s">
        <v>86</v>
      </c>
      <c r="C40" s="59"/>
      <c r="E40" s="286">
        <v>850000</v>
      </c>
      <c r="F40" s="286">
        <v>65000</v>
      </c>
      <c r="G40" s="32"/>
      <c r="H40" s="143"/>
      <c r="I40" s="22"/>
    </row>
    <row r="41" spans="1:14" ht="17.25" customHeight="1" x14ac:dyDescent="0.25">
      <c r="A41" s="21"/>
      <c r="B41" s="303" t="s">
        <v>124</v>
      </c>
      <c r="C41" s="303"/>
      <c r="D41" s="303"/>
      <c r="E41" s="286">
        <v>1850000</v>
      </c>
      <c r="F41" s="286">
        <v>160000</v>
      </c>
      <c r="G41" s="287"/>
      <c r="H41" s="287"/>
      <c r="I41" s="53"/>
    </row>
    <row r="42" spans="1:14" ht="29.25" customHeight="1" x14ac:dyDescent="0.25">
      <c r="A42" s="21"/>
      <c r="B42" s="303" t="s">
        <v>125</v>
      </c>
      <c r="C42" s="303"/>
      <c r="D42" s="303"/>
      <c r="E42" s="286">
        <v>1600000</v>
      </c>
      <c r="F42" s="286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20">
        <v>7500</v>
      </c>
      <c r="F43" s="320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20">
        <v>9000</v>
      </c>
      <c r="F44" s="320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20">
        <v>65000</v>
      </c>
      <c r="F45" s="320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20">
        <v>220000</v>
      </c>
      <c r="F46" s="320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20">
        <v>140000</v>
      </c>
      <c r="F47" s="320"/>
      <c r="G47" s="145"/>
      <c r="H47" s="145"/>
      <c r="I47" s="53"/>
    </row>
    <row r="48" spans="1:14" ht="42.75" customHeight="1" x14ac:dyDescent="0.25">
      <c r="A48" s="21"/>
      <c r="B48" s="335" t="s">
        <v>288</v>
      </c>
      <c r="C48" s="335"/>
      <c r="D48" s="335"/>
      <c r="E48" s="320">
        <v>2700000</v>
      </c>
      <c r="F48" s="320"/>
      <c r="G48" s="145"/>
      <c r="H48" s="145"/>
      <c r="I48" s="53"/>
    </row>
    <row r="49" spans="1:9" ht="42.75" customHeight="1" x14ac:dyDescent="0.25">
      <c r="A49" s="21"/>
      <c r="B49" s="335" t="s">
        <v>289</v>
      </c>
      <c r="C49" s="335"/>
      <c r="D49" s="335"/>
      <c r="E49" s="320">
        <v>2200000</v>
      </c>
      <c r="F49" s="320"/>
      <c r="G49" s="145"/>
      <c r="H49" s="145"/>
      <c r="I49" s="53"/>
    </row>
    <row r="50" spans="1:9" ht="42.75" customHeight="1" x14ac:dyDescent="0.25">
      <c r="A50" s="21"/>
      <c r="B50" s="335" t="s">
        <v>290</v>
      </c>
      <c r="C50" s="335"/>
      <c r="D50" s="335"/>
      <c r="E50" s="320">
        <v>1600000</v>
      </c>
      <c r="F50" s="320"/>
      <c r="G50" s="145"/>
      <c r="H50" s="145"/>
      <c r="I50" s="53"/>
    </row>
    <row r="51" spans="1:9" ht="15.75" thickBot="1" x14ac:dyDescent="0.3">
      <c r="A51" s="21"/>
      <c r="B51" s="334" t="s">
        <v>72</v>
      </c>
      <c r="C51" s="334"/>
      <c r="D51" s="334"/>
      <c r="E51" s="334"/>
      <c r="F51" s="334"/>
      <c r="G51" s="334"/>
      <c r="H51" s="61"/>
      <c r="I51" s="62">
        <f>+SUM(I30:I41)</f>
        <v>5020000</v>
      </c>
    </row>
    <row r="52" spans="1:9" ht="16.5" thickTop="1" thickBot="1" x14ac:dyDescent="0.3">
      <c r="A52" s="21"/>
      <c r="B52" s="334" t="s">
        <v>126</v>
      </c>
      <c r="C52" s="334"/>
      <c r="D52" s="334"/>
      <c r="E52" s="334"/>
      <c r="F52" s="334"/>
      <c r="G52" s="334"/>
      <c r="H52" s="61"/>
      <c r="I52" s="62">
        <f>+I51+I23</f>
        <v>20950000</v>
      </c>
    </row>
    <row r="53" spans="1:9" ht="15.75" thickTop="1" x14ac:dyDescent="0.25">
      <c r="A53" s="21"/>
      <c r="B53" s="303"/>
      <c r="C53" s="303"/>
      <c r="D53" s="303"/>
      <c r="E53" s="286"/>
      <c r="F53" s="286"/>
      <c r="G53" s="287"/>
      <c r="H53" s="287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331"/>
      <c r="F55" s="331"/>
      <c r="G55" s="331">
        <v>0.3</v>
      </c>
      <c r="H55" s="331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331"/>
      <c r="F56" s="331"/>
      <c r="G56" s="331" t="s">
        <v>181</v>
      </c>
      <c r="H56" s="331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331"/>
      <c r="F57" s="331"/>
      <c r="G57" s="331">
        <v>0.3</v>
      </c>
      <c r="H57" s="331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331"/>
      <c r="F59" s="331"/>
      <c r="G59" s="331" t="s">
        <v>181</v>
      </c>
      <c r="H59" s="331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333"/>
      <c r="F60" s="333"/>
      <c r="G60" s="331">
        <v>0.6</v>
      </c>
      <c r="H60" s="331"/>
      <c r="I60" s="53">
        <f>+G60*I31</f>
        <v>1008000</v>
      </c>
    </row>
    <row r="61" spans="1:9" ht="15.75" thickBot="1" x14ac:dyDescent="0.3">
      <c r="A61" s="21"/>
      <c r="B61" s="334" t="s">
        <v>182</v>
      </c>
      <c r="C61" s="334"/>
      <c r="D61" s="334"/>
      <c r="E61" s="334"/>
      <c r="F61" s="334"/>
      <c r="G61" s="334"/>
      <c r="H61" s="61"/>
      <c r="I61" s="62">
        <f>+SUM(I55:I60)</f>
        <v>3515000</v>
      </c>
    </row>
    <row r="62" spans="1:9" ht="16.5" thickTop="1" thickBot="1" x14ac:dyDescent="0.3">
      <c r="A62" s="21"/>
      <c r="B62" s="334" t="s">
        <v>183</v>
      </c>
      <c r="C62" s="334"/>
      <c r="D62" s="334"/>
      <c r="E62" s="334"/>
      <c r="F62" s="334"/>
      <c r="G62" s="334"/>
      <c r="H62" s="61"/>
      <c r="I62" s="62">
        <f>+I52-I61</f>
        <v>17435000</v>
      </c>
    </row>
    <row r="63" spans="1:9" ht="15.75" thickTop="1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143"/>
      <c r="I64" s="22" t="str">
        <f t="shared" si="0"/>
        <v/>
      </c>
    </row>
    <row r="65" spans="1:9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143"/>
      <c r="I66" s="22" t="str">
        <f t="shared" si="0"/>
        <v/>
      </c>
    </row>
    <row r="67" spans="1:9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143"/>
      <c r="I67" s="22" t="str">
        <f t="shared" si="0"/>
        <v/>
      </c>
    </row>
    <row r="68" spans="1:9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143"/>
      <c r="I68" s="22" t="str">
        <f t="shared" si="0"/>
        <v/>
      </c>
    </row>
    <row r="69" spans="1:9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143"/>
      <c r="I69" s="22" t="str">
        <f t="shared" si="0"/>
        <v/>
      </c>
    </row>
    <row r="70" spans="1:9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143"/>
      <c r="I70" s="22" t="str">
        <f t="shared" si="0"/>
        <v/>
      </c>
    </row>
    <row r="71" spans="1:9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143"/>
      <c r="I71" s="22" t="str">
        <f t="shared" si="0"/>
        <v/>
      </c>
    </row>
    <row r="72" spans="1:9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143"/>
      <c r="I72" s="22" t="str">
        <f t="shared" si="0"/>
        <v/>
      </c>
    </row>
    <row r="73" spans="1:9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143"/>
      <c r="I73" s="22" t="str">
        <f t="shared" si="0"/>
        <v/>
      </c>
    </row>
    <row r="74" spans="1:9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143"/>
      <c r="I74" s="22" t="str">
        <f t="shared" si="0"/>
        <v/>
      </c>
    </row>
    <row r="75" spans="1:9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143"/>
      <c r="I75" s="22" t="str">
        <f t="shared" si="0"/>
        <v/>
      </c>
    </row>
    <row r="76" spans="1:9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143"/>
      <c r="I76" s="22" t="str">
        <f t="shared" si="0"/>
        <v/>
      </c>
    </row>
    <row r="77" spans="1:9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143"/>
      <c r="I77" s="22" t="str">
        <f t="shared" si="0"/>
        <v/>
      </c>
    </row>
    <row r="78" spans="1:9" x14ac:dyDescent="0.25">
      <c r="A78" s="21"/>
      <c r="B78" s="304" t="str">
        <f>IF($A78&gt;0,VLOOKUP($A78,[2]ADICIONALES!$A$1:$C$200,2,FALSE),"")</f>
        <v/>
      </c>
      <c r="C78" s="304"/>
      <c r="D78" s="304"/>
      <c r="E78" s="305" t="str">
        <f>IF($A78&gt;0,VLOOKUP($A78,[2]ADICIONALES!$A$1:$C$200,3,FALSE),"")</f>
        <v/>
      </c>
      <c r="F78" s="305"/>
      <c r="G78" s="32"/>
      <c r="H78" s="143"/>
      <c r="I78" s="22" t="str">
        <f t="shared" si="0"/>
        <v/>
      </c>
    </row>
    <row r="79" spans="1:9" x14ac:dyDescent="0.25">
      <c r="A79" s="21"/>
      <c r="B79" s="304" t="str">
        <f>IF($A79&gt;0,VLOOKUP($A79,[2]ADICIONALES!$A$1:$C$200,2,FALSE),"")</f>
        <v/>
      </c>
      <c r="C79" s="304"/>
      <c r="D79" s="304"/>
      <c r="E79" s="305" t="str">
        <f>IF($A79&gt;0,VLOOKUP($A79,[2]ADICIONALES!$A$1:$C$200,3,FALSE),"")</f>
        <v/>
      </c>
      <c r="F79" s="305"/>
      <c r="G79" s="32"/>
      <c r="H79" s="143"/>
      <c r="I79" s="22" t="str">
        <f t="shared" si="0"/>
        <v/>
      </c>
    </row>
    <row r="80" spans="1:9" x14ac:dyDescent="0.25">
      <c r="A80" s="21"/>
      <c r="B80" s="304" t="str">
        <f>IF($A80&gt;0,VLOOKUP($A80,[2]ADICIONALES!$A$1:$C$200,2,FALSE),"")</f>
        <v/>
      </c>
      <c r="C80" s="304"/>
      <c r="D80" s="304"/>
      <c r="E80" s="305" t="str">
        <f>IF($A80&gt;0,VLOOKUP($A80,[2]ADICIONALES!$A$1:$C$200,3,FALSE),"")</f>
        <v/>
      </c>
      <c r="F80" s="305"/>
      <c r="G80" s="32"/>
      <c r="H80" s="143"/>
      <c r="I80" s="22" t="str">
        <f t="shared" si="0"/>
        <v/>
      </c>
    </row>
    <row r="81" spans="1:14" x14ac:dyDescent="0.25">
      <c r="A81" s="21"/>
      <c r="B81" s="304" t="str">
        <f>IF($A81&gt;0,VLOOKUP($A81,[2]ADICIONALES!$A$1:$C$200,2,FALSE),"")</f>
        <v/>
      </c>
      <c r="C81" s="304"/>
      <c r="D81" s="304"/>
      <c r="E81" s="305" t="str">
        <f>IF($A81&gt;0,VLOOKUP($A81,[2]ADICIONALES!$A$1:$C$200,3,FALSE),"")</f>
        <v/>
      </c>
      <c r="F81" s="305"/>
      <c r="G81" s="32"/>
      <c r="H81" s="143"/>
      <c r="I81" s="22" t="str">
        <f t="shared" si="0"/>
        <v/>
      </c>
    </row>
    <row r="82" spans="1:14" x14ac:dyDescent="0.25">
      <c r="A82" s="21"/>
      <c r="B82" s="304" t="str">
        <f>IF($A82&gt;0,VLOOKUP($A82,[2]ADICIONALES!$A$1:$C$200,2,FALSE),"")</f>
        <v/>
      </c>
      <c r="C82" s="304"/>
      <c r="D82" s="304"/>
      <c r="E82" s="305" t="str">
        <f>IF($A82&gt;0,VLOOKUP($A82,[2]ADICIONALES!$A$1:$C$200,3,FALSE),"")</f>
        <v/>
      </c>
      <c r="F82" s="305"/>
      <c r="G82" s="32"/>
      <c r="H82" s="143"/>
      <c r="I82" s="22" t="str">
        <f t="shared" si="0"/>
        <v/>
      </c>
    </row>
    <row r="83" spans="1:14" x14ac:dyDescent="0.25">
      <c r="A83" s="21"/>
      <c r="B83" s="304" t="str">
        <f>IF($A83&gt;0,VLOOKUP($A83,[2]ADICIONALES!$A$1:$C$200,2,FALSE),"")</f>
        <v/>
      </c>
      <c r="C83" s="304"/>
      <c r="D83" s="304"/>
      <c r="E83" s="305" t="str">
        <f>IF($A83&gt;0,VLOOKUP($A83,[2]ADICIONALES!$A$1:$C$200,3,FALSE),"")</f>
        <v/>
      </c>
      <c r="F83" s="305"/>
      <c r="G83" s="32"/>
      <c r="H83" s="143"/>
      <c r="I83" s="22" t="str">
        <f t="shared" si="0"/>
        <v/>
      </c>
    </row>
    <row r="84" spans="1:14" x14ac:dyDescent="0.25">
      <c r="A84" s="21"/>
      <c r="B84" s="304" t="str">
        <f>IF($A84&gt;0,VLOOKUP($A84,[2]ADICIONALES!$A$1:$C$200,2,FALSE),"")</f>
        <v/>
      </c>
      <c r="C84" s="304"/>
      <c r="D84" s="304"/>
      <c r="E84" s="305" t="str">
        <f>IF($A84&gt;0,VLOOKUP($A84,[2]ADICIONALES!$A$1:$C$200,3,FALSE),"")</f>
        <v/>
      </c>
      <c r="F84" s="305"/>
      <c r="G84" s="32"/>
      <c r="H84" s="143"/>
      <c r="I84" s="22" t="str">
        <f t="shared" si="0"/>
        <v/>
      </c>
    </row>
    <row r="85" spans="1:14" x14ac:dyDescent="0.25">
      <c r="A85" s="21"/>
      <c r="B85" s="304" t="str">
        <f>IF($A85&gt;0,VLOOKUP($A85,[2]ADICIONALES!$A$1:$C$200,2,FALSE),"")</f>
        <v/>
      </c>
      <c r="C85" s="304"/>
      <c r="D85" s="304"/>
      <c r="E85" s="305" t="str">
        <f>IF($A85&gt;0,VLOOKUP($A85,[2]ADICIONALES!$A$1:$C$200,3,FALSE),"")</f>
        <v/>
      </c>
      <c r="F85" s="305"/>
      <c r="G85" s="32"/>
      <c r="H85" s="143"/>
      <c r="I85" s="22" t="str">
        <f t="shared" si="0"/>
        <v/>
      </c>
    </row>
    <row r="86" spans="1:14" x14ac:dyDescent="0.25">
      <c r="A86" s="21"/>
      <c r="B86" s="304" t="str">
        <f>IF($A86&gt;0,VLOOKUP($A86,[2]ADICIONALES!$A$1:$C$200,2,FALSE),"")</f>
        <v/>
      </c>
      <c r="C86" s="304"/>
      <c r="D86" s="304"/>
      <c r="E86" s="305" t="str">
        <f>IF($A86&gt;0,VLOOKUP($A86,[2]ADICIONALES!$A$1:$C$200,3,FALSE),"")</f>
        <v/>
      </c>
      <c r="F86" s="305"/>
      <c r="G86" s="32"/>
      <c r="H86" s="143"/>
      <c r="I86" s="22" t="str">
        <f t="shared" si="0"/>
        <v/>
      </c>
    </row>
    <row r="87" spans="1:14" s="25" customFormat="1" x14ac:dyDescent="0.25">
      <c r="A87" s="21"/>
      <c r="B87" s="304" t="str">
        <f>IF($A87&gt;0,VLOOKUP($A87,[2]ADICIONALES!$A$1:$C$200,2,FALSE),"")</f>
        <v/>
      </c>
      <c r="C87" s="304"/>
      <c r="D87" s="304"/>
      <c r="E87" s="308"/>
      <c r="F87" s="308"/>
      <c r="G87" s="23"/>
      <c r="H87" s="143"/>
      <c r="I87" s="24"/>
    </row>
    <row r="88" spans="1:14" x14ac:dyDescent="0.25">
      <c r="E88" s="307"/>
      <c r="F88" s="307"/>
      <c r="G88" s="32"/>
      <c r="H88" s="143"/>
    </row>
    <row r="89" spans="1:14" s="8" customFormat="1" x14ac:dyDescent="0.25">
      <c r="A89" s="6"/>
      <c r="B89" s="6"/>
      <c r="C89" s="6"/>
      <c r="D89" s="6"/>
      <c r="E89" s="307"/>
      <c r="F89" s="307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307"/>
      <c r="F90" s="307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307"/>
      <c r="F91" s="307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307"/>
      <c r="F92" s="307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307"/>
      <c r="F93" s="307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307"/>
      <c r="F94" s="307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307"/>
      <c r="F95" s="307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307"/>
      <c r="F96" s="307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307"/>
      <c r="F97" s="307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307"/>
      <c r="F98" s="307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307"/>
      <c r="F99" s="307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307"/>
      <c r="F100" s="307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307"/>
      <c r="F101" s="307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307"/>
      <c r="F102" s="307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307"/>
      <c r="F103" s="307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307"/>
      <c r="F104" s="307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307"/>
      <c r="F105" s="307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307"/>
      <c r="F106" s="307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307"/>
      <c r="F107" s="307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307"/>
      <c r="F108" s="307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307"/>
      <c r="F109" s="307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307"/>
      <c r="F110" s="307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307"/>
      <c r="F111" s="307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307"/>
      <c r="F112" s="307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307"/>
      <c r="F113" s="307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307"/>
      <c r="F114" s="307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307"/>
      <c r="F115" s="307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307"/>
      <c r="F116" s="307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307"/>
      <c r="F117" s="307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307"/>
      <c r="F118" s="307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307"/>
      <c r="F119" s="307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307"/>
      <c r="F120" s="307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307"/>
      <c r="F121" s="307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307"/>
      <c r="F122" s="307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307"/>
      <c r="F123" s="307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307"/>
      <c r="F124" s="307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307"/>
      <c r="F125" s="307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307"/>
      <c r="F126" s="307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307"/>
      <c r="F127" s="307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307"/>
      <c r="F128" s="307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307"/>
      <c r="F129" s="307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307"/>
      <c r="F130" s="307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307"/>
      <c r="F131" s="307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307"/>
      <c r="F132" s="307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307"/>
      <c r="F133" s="307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307"/>
      <c r="F134" s="307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307"/>
      <c r="F135" s="307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307"/>
      <c r="F136" s="307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307"/>
      <c r="F137" s="307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307"/>
      <c r="F138" s="307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307"/>
      <c r="F139" s="307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307"/>
      <c r="F140" s="307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307"/>
      <c r="F141" s="307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307"/>
      <c r="F142" s="307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307"/>
      <c r="F143" s="307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307"/>
      <c r="F144" s="307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307"/>
      <c r="F145" s="307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307"/>
      <c r="F146" s="307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307"/>
      <c r="F147" s="307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307"/>
      <c r="F148" s="307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307"/>
      <c r="F149" s="307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307"/>
      <c r="F150" s="307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307"/>
      <c r="F151" s="307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307"/>
      <c r="F152" s="307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307"/>
      <c r="F153" s="307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307"/>
      <c r="F154" s="307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307"/>
      <c r="F155" s="307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307"/>
      <c r="F156" s="307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307"/>
      <c r="F157" s="307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307"/>
      <c r="F158" s="307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307"/>
      <c r="F159" s="307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307"/>
      <c r="F160" s="307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307"/>
      <c r="F161" s="307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307"/>
      <c r="F162" s="307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307"/>
      <c r="F163" s="307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307"/>
      <c r="F164" s="307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307"/>
      <c r="F165" s="307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307"/>
      <c r="F166" s="307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307"/>
      <c r="F167" s="307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307"/>
      <c r="F168" s="307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307"/>
      <c r="F169" s="307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307"/>
      <c r="F170" s="307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307"/>
      <c r="F171" s="307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307"/>
      <c r="F172" s="307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307"/>
      <c r="F173" s="307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307"/>
      <c r="F174" s="307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307"/>
      <c r="F175" s="307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307"/>
      <c r="F176" s="307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307"/>
      <c r="F177" s="307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307"/>
      <c r="F178" s="307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307"/>
      <c r="F179" s="307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307"/>
      <c r="F180" s="307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307"/>
      <c r="F181" s="307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307"/>
      <c r="F182" s="307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307"/>
      <c r="F183" s="307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307"/>
      <c r="F184" s="307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307"/>
      <c r="F185" s="307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307"/>
      <c r="F186" s="307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307"/>
      <c r="F187" s="307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307"/>
      <c r="F188" s="307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307"/>
      <c r="F189" s="307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307"/>
      <c r="F190" s="307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307"/>
      <c r="F191" s="307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307"/>
      <c r="F192" s="307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307"/>
      <c r="F193" s="307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307"/>
      <c r="F194" s="307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307"/>
      <c r="F195" s="307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307"/>
      <c r="F196" s="307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307"/>
      <c r="F197" s="307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307"/>
      <c r="F198" s="307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307"/>
      <c r="F199" s="307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307"/>
      <c r="F200" s="307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307"/>
      <c r="F201" s="307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307"/>
      <c r="F202" s="307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307"/>
      <c r="F203" s="307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307"/>
      <c r="F204" s="307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307"/>
      <c r="F205" s="307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307"/>
      <c r="F206" s="307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307"/>
      <c r="F207" s="307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307"/>
      <c r="F208" s="307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307"/>
      <c r="F209" s="307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307"/>
      <c r="F210" s="307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307"/>
      <c r="F211" s="307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307"/>
      <c r="F212" s="307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307"/>
      <c r="F213" s="307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307"/>
      <c r="F307" s="307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307"/>
      <c r="F308" s="307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307"/>
      <c r="F309" s="307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307"/>
      <c r="F310" s="307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307"/>
      <c r="F311" s="307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307"/>
      <c r="F312" s="307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307"/>
      <c r="F313" s="307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307"/>
      <c r="F314" s="307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307"/>
      <c r="F315" s="307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309"/>
      <c r="H408" s="309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309"/>
      <c r="H409" s="309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309"/>
      <c r="H410" s="309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309"/>
      <c r="H411" s="309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309"/>
      <c r="H412" s="309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309"/>
      <c r="H413" s="309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309"/>
      <c r="H414" s="309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309"/>
      <c r="H415" s="309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309"/>
      <c r="H416" s="309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94" t="s">
        <v>347</v>
      </c>
      <c r="C2" s="294"/>
      <c r="D2" s="294"/>
      <c r="E2" s="294"/>
      <c r="F2" s="294"/>
      <c r="G2" s="294"/>
      <c r="H2" s="294"/>
      <c r="I2" s="294"/>
      <c r="J2"/>
      <c r="K2" s="9"/>
      <c r="L2" s="9"/>
      <c r="N2" s="9"/>
      <c r="O2" s="9"/>
    </row>
    <row r="3" spans="2:19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15" t="s">
        <v>49</v>
      </c>
      <c r="C4" s="315"/>
      <c r="D4" s="315"/>
      <c r="E4" s="35">
        <v>0.95833333333333337</v>
      </c>
      <c r="F4" s="316" t="s">
        <v>73</v>
      </c>
      <c r="G4" s="317"/>
      <c r="H4" s="36">
        <v>0.61458333333333337</v>
      </c>
      <c r="I4" s="37">
        <f ca="1">NOW()</f>
        <v>42609.711727083333</v>
      </c>
      <c r="J4"/>
    </row>
    <row r="5" spans="2:19" x14ac:dyDescent="0.25">
      <c r="B5" s="346" t="s">
        <v>348</v>
      </c>
      <c r="C5" s="346"/>
      <c r="D5" s="346"/>
      <c r="E5" s="300" t="s">
        <v>52</v>
      </c>
      <c r="F5" s="300"/>
      <c r="G5" s="300" t="s">
        <v>50</v>
      </c>
      <c r="H5" s="300"/>
      <c r="I5" s="50">
        <v>100</v>
      </c>
      <c r="J5"/>
      <c r="K5" s="196" t="s">
        <v>308</v>
      </c>
      <c r="M5" s="10"/>
      <c r="N5" s="196"/>
      <c r="O5" s="196"/>
      <c r="P5" s="196"/>
      <c r="Q5" s="196"/>
      <c r="R5" s="196"/>
      <c r="S5" s="196"/>
    </row>
    <row r="6" spans="2:19" ht="6.75" customHeight="1" x14ac:dyDescent="0.25">
      <c r="B6" s="198"/>
      <c r="C6" s="198"/>
      <c r="D6" s="198"/>
      <c r="E6" s="193"/>
      <c r="F6" s="193"/>
      <c r="G6" s="193"/>
      <c r="H6" s="193"/>
      <c r="I6" s="51"/>
      <c r="J6"/>
      <c r="K6" s="196"/>
      <c r="M6" s="10"/>
      <c r="N6" s="196"/>
      <c r="O6" s="196"/>
      <c r="P6" s="196"/>
      <c r="Q6" s="196"/>
      <c r="R6" s="196"/>
      <c r="S6" s="196"/>
    </row>
    <row r="7" spans="2:19" ht="14.25" customHeight="1" x14ac:dyDescent="0.25">
      <c r="B7" s="52" t="s">
        <v>349</v>
      </c>
      <c r="C7" s="52"/>
      <c r="D7" s="52"/>
      <c r="E7" s="286">
        <v>3990000</v>
      </c>
      <c r="F7" s="286"/>
      <c r="G7" s="287">
        <v>1</v>
      </c>
      <c r="H7" s="287"/>
      <c r="I7" s="53">
        <f>E7*G7</f>
        <v>3990000</v>
      </c>
      <c r="K7" s="53">
        <v>3490000</v>
      </c>
      <c r="M7" s="12"/>
      <c r="N7" s="196"/>
      <c r="O7" s="196"/>
      <c r="P7" s="196"/>
      <c r="Q7" s="196"/>
      <c r="R7" s="196"/>
      <c r="S7" s="196"/>
    </row>
    <row r="8" spans="2:19" ht="14.25" customHeight="1" x14ac:dyDescent="0.25">
      <c r="B8" s="54" t="s">
        <v>363</v>
      </c>
      <c r="C8" s="54"/>
      <c r="D8" s="54"/>
      <c r="E8" s="287" t="s">
        <v>51</v>
      </c>
      <c r="F8" s="287"/>
      <c r="G8" s="287" t="s">
        <v>51</v>
      </c>
      <c r="H8" s="287"/>
      <c r="I8" s="19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86">
        <v>5800</v>
      </c>
      <c r="F9" s="286"/>
      <c r="G9" s="287">
        <f>I5</f>
        <v>100</v>
      </c>
      <c r="H9" s="287"/>
      <c r="I9" s="18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86">
        <v>3400</v>
      </c>
      <c r="F10" s="286"/>
      <c r="G10" s="287">
        <f>+I5</f>
        <v>100</v>
      </c>
      <c r="H10" s="287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86">
        <v>5800</v>
      </c>
      <c r="F11" s="286"/>
      <c r="G11" s="287">
        <f>+I5</f>
        <v>100</v>
      </c>
      <c r="H11" s="287"/>
      <c r="I11" s="18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86">
        <v>43900</v>
      </c>
      <c r="F12" s="286"/>
      <c r="G12" s="287">
        <f>I5-G13</f>
        <v>100</v>
      </c>
      <c r="H12" s="287"/>
      <c r="I12" s="18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86">
        <v>22000</v>
      </c>
      <c r="F13" s="286"/>
      <c r="G13" s="287"/>
      <c r="H13" s="287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86"/>
      <c r="F14" s="286"/>
      <c r="G14" s="287"/>
      <c r="H14" s="287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341" t="s">
        <v>283</v>
      </c>
      <c r="C15" s="341"/>
      <c r="D15" s="341"/>
      <c r="E15" s="286"/>
      <c r="F15" s="286"/>
      <c r="G15" s="287"/>
      <c r="H15" s="287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20">
        <v>52400</v>
      </c>
      <c r="F16" s="320"/>
      <c r="G16" s="321">
        <f>ROUNDUP(((G12*1)/10),0)</f>
        <v>10</v>
      </c>
      <c r="H16" s="321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20">
        <v>9800</v>
      </c>
      <c r="F17" s="320"/>
      <c r="G17" s="321">
        <f>+I5</f>
        <v>100</v>
      </c>
      <c r="H17" s="321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45" t="s">
        <v>76</v>
      </c>
      <c r="C18" s="345"/>
      <c r="D18" s="345"/>
      <c r="E18" s="286">
        <v>11500</v>
      </c>
      <c r="F18" s="286"/>
      <c r="G18" s="287">
        <f>+I5</f>
        <v>100</v>
      </c>
      <c r="H18" s="287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87" t="s">
        <v>51</v>
      </c>
      <c r="F19" s="287"/>
      <c r="G19" s="287" t="s">
        <v>51</v>
      </c>
      <c r="H19" s="287"/>
      <c r="I19" s="19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86">
        <v>80000</v>
      </c>
      <c r="F20" s="286"/>
      <c r="G20" s="287">
        <f>IF(I5&lt;80,8,ROUND((I5*10%),0))</f>
        <v>10</v>
      </c>
      <c r="H20" s="287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334" t="s">
        <v>116</v>
      </c>
      <c r="C21" s="334"/>
      <c r="D21" s="334"/>
      <c r="E21" s="334"/>
      <c r="F21" s="334"/>
      <c r="G21" s="334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29" t="s">
        <v>3</v>
      </c>
      <c r="C23" s="329"/>
      <c r="D23" s="329"/>
      <c r="E23" s="329"/>
      <c r="F23" s="329"/>
      <c r="G23" s="329"/>
      <c r="H23" s="329"/>
      <c r="I23" s="329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2"/>
      <c r="C26" s="192"/>
      <c r="D26" s="192"/>
      <c r="E26" s="192"/>
      <c r="F26" s="192"/>
      <c r="G26" s="192"/>
      <c r="H26" s="192"/>
      <c r="I26" s="47"/>
    </row>
    <row r="27" spans="1:19" x14ac:dyDescent="0.25">
      <c r="A27" s="19"/>
      <c r="B27" s="19"/>
      <c r="C27" s="330" t="s">
        <v>117</v>
      </c>
      <c r="D27" s="330"/>
      <c r="E27" s="195" t="s">
        <v>52</v>
      </c>
      <c r="F27" s="20"/>
      <c r="G27" s="20"/>
      <c r="H27" s="195" t="s">
        <v>0</v>
      </c>
      <c r="I27" s="195" t="s">
        <v>4</v>
      </c>
    </row>
    <row r="28" spans="1:19" ht="15" customHeight="1" x14ac:dyDescent="0.25">
      <c r="B28" s="54" t="s">
        <v>351</v>
      </c>
      <c r="C28" s="54"/>
      <c r="D28" s="54"/>
      <c r="E28" s="286">
        <v>980000</v>
      </c>
      <c r="F28" s="286"/>
      <c r="G28" s="287">
        <v>1</v>
      </c>
      <c r="H28" s="287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86">
        <v>1680000</v>
      </c>
      <c r="F29" s="286"/>
      <c r="G29" s="287">
        <v>1</v>
      </c>
      <c r="H29" s="287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86">
        <v>200000</v>
      </c>
      <c r="F30" s="286">
        <v>160000</v>
      </c>
      <c r="G30" s="191">
        <v>3</v>
      </c>
      <c r="H30" s="191">
        <v>3</v>
      </c>
      <c r="I30" s="53">
        <f>E30*G30</f>
        <v>600000</v>
      </c>
      <c r="K30" s="197">
        <v>2.5</v>
      </c>
    </row>
    <row r="31" spans="1:19" ht="15.75" customHeight="1" x14ac:dyDescent="0.25">
      <c r="A31" s="21"/>
      <c r="B31" s="59" t="s">
        <v>188</v>
      </c>
      <c r="C31" s="59"/>
      <c r="E31" s="320">
        <v>500000</v>
      </c>
      <c r="F31" s="320"/>
      <c r="G31" s="336"/>
      <c r="H31" s="336"/>
      <c r="I31" s="53"/>
    </row>
    <row r="32" spans="1:19" ht="15.75" customHeight="1" x14ac:dyDescent="0.25">
      <c r="A32" s="21"/>
      <c r="B32" s="59" t="s">
        <v>265</v>
      </c>
      <c r="C32" s="59"/>
      <c r="E32" s="320">
        <v>7500</v>
      </c>
      <c r="F32" s="320"/>
      <c r="G32" s="191"/>
      <c r="H32" s="191"/>
      <c r="I32" s="53"/>
    </row>
    <row r="33" spans="1:10" ht="15.75" customHeight="1" x14ac:dyDescent="0.25">
      <c r="A33" s="21"/>
      <c r="B33" s="59" t="s">
        <v>266</v>
      </c>
      <c r="C33" s="59"/>
      <c r="E33" s="320">
        <v>9000</v>
      </c>
      <c r="F33" s="320"/>
      <c r="G33" s="191"/>
      <c r="H33" s="191"/>
      <c r="I33" s="53"/>
    </row>
    <row r="34" spans="1:10" ht="15.75" customHeight="1" x14ac:dyDescent="0.25">
      <c r="A34" s="21"/>
      <c r="B34" s="59" t="s">
        <v>268</v>
      </c>
      <c r="C34" s="59"/>
      <c r="E34" s="320">
        <v>65000</v>
      </c>
      <c r="F34" s="320"/>
      <c r="G34" s="191"/>
      <c r="H34" s="191"/>
      <c r="I34" s="53"/>
    </row>
    <row r="35" spans="1:10" ht="15.75" customHeight="1" x14ac:dyDescent="0.25">
      <c r="A35" s="21"/>
      <c r="B35" s="59" t="s">
        <v>279</v>
      </c>
      <c r="C35" s="59"/>
      <c r="E35" s="320">
        <v>220000</v>
      </c>
      <c r="F35" s="320"/>
      <c r="G35" s="191"/>
      <c r="H35" s="191"/>
      <c r="I35" s="53"/>
    </row>
    <row r="36" spans="1:10" ht="15.75" customHeight="1" x14ac:dyDescent="0.25">
      <c r="A36" s="21"/>
      <c r="B36" s="59" t="s">
        <v>280</v>
      </c>
      <c r="C36" s="59"/>
      <c r="E36" s="320">
        <v>140000</v>
      </c>
      <c r="F36" s="320"/>
      <c r="G36" s="191"/>
      <c r="H36" s="191"/>
      <c r="I36" s="53"/>
    </row>
    <row r="37" spans="1:10" ht="48" customHeight="1" x14ac:dyDescent="0.25">
      <c r="A37" s="21"/>
      <c r="B37" s="335" t="s">
        <v>288</v>
      </c>
      <c r="C37" s="335"/>
      <c r="D37" s="335"/>
      <c r="E37" s="320">
        <v>2700000</v>
      </c>
      <c r="F37" s="320"/>
      <c r="G37" s="191"/>
      <c r="H37" s="191"/>
      <c r="I37" s="53"/>
    </row>
    <row r="38" spans="1:10" ht="43.5" customHeight="1" x14ac:dyDescent="0.25">
      <c r="A38" s="21"/>
      <c r="B38" s="335" t="s">
        <v>289</v>
      </c>
      <c r="C38" s="335"/>
      <c r="D38" s="335"/>
      <c r="E38" s="320">
        <v>2200000</v>
      </c>
      <c r="F38" s="320"/>
      <c r="G38" s="191"/>
      <c r="H38" s="191"/>
      <c r="I38" s="53"/>
    </row>
    <row r="39" spans="1:10" ht="43.5" customHeight="1" x14ac:dyDescent="0.25">
      <c r="A39" s="21"/>
      <c r="B39" s="335" t="s">
        <v>290</v>
      </c>
      <c r="C39" s="335"/>
      <c r="D39" s="335"/>
      <c r="E39" s="320">
        <v>1600000</v>
      </c>
      <c r="F39" s="320"/>
      <c r="G39" s="191"/>
      <c r="H39" s="191"/>
      <c r="I39" s="53"/>
    </row>
    <row r="40" spans="1:10" ht="15.75" thickBot="1" x14ac:dyDescent="0.3">
      <c r="A40" s="21"/>
      <c r="B40" s="334" t="s">
        <v>72</v>
      </c>
      <c r="C40" s="334"/>
      <c r="D40" s="334"/>
      <c r="E40" s="334"/>
      <c r="F40" s="334"/>
      <c r="G40" s="334"/>
      <c r="H40" s="61"/>
      <c r="I40" s="62">
        <f>+SUM(I28:I37)</f>
        <v>3260000</v>
      </c>
    </row>
    <row r="41" spans="1:10" ht="16.5" thickTop="1" thickBot="1" x14ac:dyDescent="0.3">
      <c r="A41" s="21"/>
      <c r="B41" s="334" t="s">
        <v>126</v>
      </c>
      <c r="C41" s="334"/>
      <c r="D41" s="334"/>
      <c r="E41" s="334"/>
      <c r="F41" s="334"/>
      <c r="G41" s="334"/>
      <c r="H41" s="61"/>
      <c r="I41" s="62">
        <f>+I40+I21</f>
        <v>16254000</v>
      </c>
    </row>
    <row r="42" spans="1:10" ht="15.75" thickTop="1" x14ac:dyDescent="0.25">
      <c r="A42" s="21"/>
      <c r="B42" s="194"/>
      <c r="C42" s="194"/>
      <c r="D42" s="194"/>
      <c r="E42" s="194"/>
      <c r="F42" s="194"/>
      <c r="G42" s="194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89"/>
      <c r="F43" s="189"/>
      <c r="G43" s="191"/>
      <c r="H43" s="191"/>
      <c r="I43" s="53"/>
    </row>
    <row r="44" spans="1:10" x14ac:dyDescent="0.25">
      <c r="A44" s="21"/>
      <c r="B44" s="106" t="s">
        <v>184</v>
      </c>
      <c r="C44" s="106"/>
      <c r="D44" s="106"/>
      <c r="E44" s="331"/>
      <c r="F44" s="331"/>
      <c r="G44" s="331">
        <v>0.4</v>
      </c>
      <c r="H44" s="331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331"/>
      <c r="F45" s="331"/>
      <c r="G45" s="331">
        <v>1</v>
      </c>
      <c r="H45" s="331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333"/>
      <c r="F46" s="333"/>
      <c r="G46" s="331">
        <v>0.6</v>
      </c>
      <c r="H46" s="331"/>
      <c r="I46" s="53">
        <f>+G46*I29</f>
        <v>1008000</v>
      </c>
    </row>
    <row r="47" spans="1:10" ht="15.75" thickBot="1" x14ac:dyDescent="0.3">
      <c r="A47" s="21"/>
      <c r="B47" s="334" t="s">
        <v>182</v>
      </c>
      <c r="C47" s="334"/>
      <c r="D47" s="334"/>
      <c r="E47" s="334"/>
      <c r="F47" s="334"/>
      <c r="G47" s="334"/>
      <c r="H47" s="61"/>
      <c r="I47" s="62">
        <f>+SUM(I44:I46)</f>
        <v>3184000</v>
      </c>
    </row>
    <row r="48" spans="1:10" ht="16.5" thickTop="1" thickBot="1" x14ac:dyDescent="0.3">
      <c r="A48" s="21"/>
      <c r="B48" s="334" t="s">
        <v>183</v>
      </c>
      <c r="C48" s="334"/>
      <c r="D48" s="334"/>
      <c r="E48" s="334"/>
      <c r="F48" s="334"/>
      <c r="G48" s="334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334" t="s">
        <v>353</v>
      </c>
      <c r="C49" s="334"/>
      <c r="D49" s="334"/>
      <c r="E49" s="334"/>
      <c r="F49" s="334"/>
      <c r="G49" s="334"/>
      <c r="H49" s="61"/>
      <c r="I49" s="62">
        <f>+I48*0.16</f>
        <v>2091200</v>
      </c>
    </row>
    <row r="50" spans="1:9" ht="16.5" thickTop="1" thickBot="1" x14ac:dyDescent="0.3">
      <c r="A50" s="21"/>
      <c r="B50" s="334" t="s">
        <v>126</v>
      </c>
      <c r="C50" s="334"/>
      <c r="D50" s="334"/>
      <c r="E50" s="334"/>
      <c r="F50" s="334"/>
      <c r="G50" s="334"/>
      <c r="H50" s="61"/>
      <c r="I50" s="62">
        <f>+I48+I49</f>
        <v>15161200</v>
      </c>
    </row>
    <row r="51" spans="1:9" ht="15.75" thickTop="1" x14ac:dyDescent="0.25">
      <c r="A51" s="21"/>
      <c r="B51" s="304" t="str">
        <f>IF($A51&gt;0,VLOOKUP($A51,[2]ADICIONALES!$A$1:$C$200,2,FALSE),"")</f>
        <v/>
      </c>
      <c r="C51" s="304"/>
      <c r="D51" s="304"/>
      <c r="E51" s="305" t="str">
        <f>IF($A51&gt;0,VLOOKUP($A51,[2]ADICIONALES!$A$1:$C$200,3,FALSE),"")</f>
        <v/>
      </c>
      <c r="F51" s="305"/>
      <c r="G51" s="32"/>
      <c r="H51" s="190"/>
      <c r="I51" s="22" t="str">
        <f t="shared" ref="I51:I72" si="0">IF($H51&gt;0,E51*H51,"")</f>
        <v/>
      </c>
    </row>
    <row r="52" spans="1:9" x14ac:dyDescent="0.25">
      <c r="A52" s="21"/>
      <c r="B52" s="304" t="str">
        <f>IF($A52&gt;0,VLOOKUP($A52,[2]ADICIONALES!$A$1:$C$200,2,FALSE),"")</f>
        <v/>
      </c>
      <c r="C52" s="304"/>
      <c r="D52" s="304"/>
      <c r="E52" s="305" t="str">
        <f>IF($A52&gt;0,VLOOKUP($A52,[2]ADICIONALES!$A$1:$C$200,3,FALSE),"")</f>
        <v/>
      </c>
      <c r="F52" s="305"/>
      <c r="G52" s="32"/>
      <c r="H52" s="190"/>
      <c r="I52" s="22">
        <f>+I7+I9+I11+I12+I16+I17+I18+I20+I28+I29+I30-I44-I45-I46</f>
        <v>13070000</v>
      </c>
    </row>
    <row r="53" spans="1:9" x14ac:dyDescent="0.25">
      <c r="A53" s="21"/>
      <c r="B53" s="304" t="str">
        <f>IF($A53&gt;0,VLOOKUP($A53,[2]ADICIONALES!$A$1:$C$200,2,FALSE),"")</f>
        <v/>
      </c>
      <c r="C53" s="304"/>
      <c r="D53" s="304"/>
      <c r="E53" s="305" t="str">
        <f>IF($A53&gt;0,VLOOKUP($A53,[2]ADICIONALES!$A$1:$C$200,3,FALSE),"")</f>
        <v/>
      </c>
      <c r="F53" s="305"/>
      <c r="G53" s="32"/>
      <c r="H53" s="190"/>
      <c r="I53" s="22" t="str">
        <f t="shared" si="0"/>
        <v/>
      </c>
    </row>
    <row r="54" spans="1:9" x14ac:dyDescent="0.25">
      <c r="A54" s="21"/>
      <c r="B54" s="304" t="str">
        <f>IF($A54&gt;0,VLOOKUP($A54,[2]ADICIONALES!$A$1:$C$200,2,FALSE),"")</f>
        <v/>
      </c>
      <c r="C54" s="304"/>
      <c r="D54" s="304"/>
      <c r="E54" s="305" t="str">
        <f>IF($A54&gt;0,VLOOKUP($A54,[2]ADICIONALES!$A$1:$C$200,3,FALSE),"")</f>
        <v/>
      </c>
      <c r="F54" s="305"/>
      <c r="G54" s="32"/>
      <c r="H54" s="190"/>
      <c r="I54" s="22" t="str">
        <f t="shared" si="0"/>
        <v/>
      </c>
    </row>
    <row r="55" spans="1:9" x14ac:dyDescent="0.25">
      <c r="A55" s="21"/>
      <c r="B55" s="304" t="str">
        <f>IF($A55&gt;0,VLOOKUP($A55,[2]ADICIONALES!$A$1:$C$200,2,FALSE),"")</f>
        <v/>
      </c>
      <c r="C55" s="304"/>
      <c r="D55" s="304"/>
      <c r="E55" s="305" t="str">
        <f>IF($A55&gt;0,VLOOKUP($A55,[2]ADICIONALES!$A$1:$C$200,3,FALSE),"")</f>
        <v/>
      </c>
      <c r="F55" s="305"/>
      <c r="G55" s="32"/>
      <c r="H55" s="190"/>
      <c r="I55" s="22" t="str">
        <f t="shared" si="0"/>
        <v/>
      </c>
    </row>
    <row r="56" spans="1:9" x14ac:dyDescent="0.25">
      <c r="A56" s="21"/>
      <c r="B56" s="304" t="str">
        <f>IF($A56&gt;0,VLOOKUP($A56,[2]ADICIONALES!$A$1:$C$200,2,FALSE),"")</f>
        <v/>
      </c>
      <c r="C56" s="304"/>
      <c r="D56" s="304"/>
      <c r="E56" s="305" t="str">
        <f>IF($A56&gt;0,VLOOKUP($A56,[2]ADICIONALES!$A$1:$C$200,3,FALSE),"")</f>
        <v/>
      </c>
      <c r="F56" s="305"/>
      <c r="G56" s="32"/>
      <c r="H56" s="190"/>
      <c r="I56" s="22">
        <f>+I48*0.16</f>
        <v>2091200</v>
      </c>
    </row>
    <row r="57" spans="1:9" x14ac:dyDescent="0.25">
      <c r="A57" s="21"/>
      <c r="B57" s="304" t="str">
        <f>IF($A57&gt;0,VLOOKUP($A57,[2]ADICIONALES!$A$1:$C$200,2,FALSE),"")</f>
        <v/>
      </c>
      <c r="C57" s="304"/>
      <c r="D57" s="304"/>
      <c r="E57" s="305" t="str">
        <f>IF($A57&gt;0,VLOOKUP($A57,[2]ADICIONALES!$A$1:$C$200,3,FALSE),"")</f>
        <v/>
      </c>
      <c r="F57" s="305"/>
      <c r="G57" s="32"/>
      <c r="H57" s="190"/>
      <c r="I57" s="22">
        <f>+I48+I56</f>
        <v>15161200</v>
      </c>
    </row>
    <row r="58" spans="1:9" x14ac:dyDescent="0.25">
      <c r="A58" s="21"/>
      <c r="B58" s="304" t="str">
        <f>IF($A58&gt;0,VLOOKUP($A58,[2]ADICIONALES!$A$1:$C$200,2,FALSE),"")</f>
        <v/>
      </c>
      <c r="C58" s="304"/>
      <c r="D58" s="304"/>
      <c r="E58" s="305" t="str">
        <f>IF($A58&gt;0,VLOOKUP($A58,[2]ADICIONALES!$A$1:$C$200,3,FALSE),"")</f>
        <v/>
      </c>
      <c r="F58" s="305"/>
      <c r="G58" s="32"/>
      <c r="H58" s="190"/>
      <c r="I58" s="22" t="str">
        <f t="shared" si="0"/>
        <v/>
      </c>
    </row>
    <row r="59" spans="1:9" x14ac:dyDescent="0.25">
      <c r="A59" s="21"/>
      <c r="B59" s="304" t="str">
        <f>IF($A59&gt;0,VLOOKUP($A59,[2]ADICIONALES!$A$1:$C$200,2,FALSE),"")</f>
        <v/>
      </c>
      <c r="C59" s="304"/>
      <c r="D59" s="304"/>
      <c r="E59" s="305" t="str">
        <f>IF($A59&gt;0,VLOOKUP($A59,[2]ADICIONALES!$A$1:$C$200,3,FALSE),"")</f>
        <v/>
      </c>
      <c r="F59" s="305"/>
      <c r="G59" s="32"/>
      <c r="H59" s="190"/>
      <c r="I59" s="22" t="str">
        <f t="shared" si="0"/>
        <v/>
      </c>
    </row>
    <row r="60" spans="1:9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190"/>
      <c r="I60" s="22" t="str">
        <f t="shared" si="0"/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190"/>
      <c r="I61" s="22" t="str">
        <f t="shared" si="0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190"/>
      <c r="I62" s="22" t="str">
        <f t="shared" si="0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190"/>
      <c r="I63" s="22" t="str">
        <f t="shared" si="0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190"/>
      <c r="I64" s="22" t="str">
        <f t="shared" si="0"/>
        <v/>
      </c>
    </row>
    <row r="65" spans="1:19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190"/>
      <c r="I65" s="22" t="str">
        <f t="shared" si="0"/>
        <v/>
      </c>
    </row>
    <row r="66" spans="1:19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190"/>
      <c r="I66" s="22" t="str">
        <f t="shared" si="0"/>
        <v/>
      </c>
    </row>
    <row r="67" spans="1:19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190"/>
      <c r="I67" s="22" t="str">
        <f t="shared" si="0"/>
        <v/>
      </c>
    </row>
    <row r="68" spans="1:19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190"/>
      <c r="I68" s="22" t="str">
        <f t="shared" si="0"/>
        <v/>
      </c>
    </row>
    <row r="69" spans="1:19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190"/>
      <c r="I69" s="22" t="str">
        <f t="shared" si="0"/>
        <v/>
      </c>
    </row>
    <row r="70" spans="1:19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190"/>
      <c r="I70" s="22" t="str">
        <f t="shared" si="0"/>
        <v/>
      </c>
    </row>
    <row r="71" spans="1:19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190"/>
      <c r="I71" s="22" t="str">
        <f t="shared" si="0"/>
        <v/>
      </c>
    </row>
    <row r="72" spans="1:19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190"/>
      <c r="I72" s="22" t="str">
        <f t="shared" si="0"/>
        <v/>
      </c>
    </row>
    <row r="73" spans="1:19" s="25" customFormat="1" x14ac:dyDescent="0.25">
      <c r="A73" s="21"/>
      <c r="B73" s="304" t="str">
        <f>IF($A73&gt;0,VLOOKUP($A73,[2]ADICIONALES!$A$1:$C$200,2,FALSE),"")</f>
        <v/>
      </c>
      <c r="C73" s="304"/>
      <c r="D73" s="304"/>
      <c r="E73" s="308"/>
      <c r="F73" s="308"/>
      <c r="G73" s="23"/>
      <c r="H73" s="190"/>
      <c r="I73" s="24"/>
    </row>
    <row r="74" spans="1:19" x14ac:dyDescent="0.25">
      <c r="E74" s="307"/>
      <c r="F74" s="307"/>
      <c r="G74" s="32"/>
      <c r="H74" s="190"/>
    </row>
    <row r="75" spans="1:19" s="8" customFormat="1" x14ac:dyDescent="0.25">
      <c r="A75" s="6"/>
      <c r="B75" s="6"/>
      <c r="C75" s="6"/>
      <c r="D75" s="6"/>
      <c r="E75" s="307"/>
      <c r="F75" s="307"/>
      <c r="G75" s="32"/>
      <c r="H75" s="19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307"/>
      <c r="F76" s="307"/>
      <c r="G76" s="32"/>
      <c r="H76" s="19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307"/>
      <c r="F77" s="307"/>
      <c r="G77" s="32"/>
      <c r="H77" s="19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307"/>
      <c r="F78" s="307"/>
      <c r="G78" s="32"/>
      <c r="H78" s="19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307"/>
      <c r="F79" s="307"/>
      <c r="G79" s="32"/>
      <c r="H79" s="19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307"/>
      <c r="F80" s="307"/>
      <c r="G80" s="32"/>
      <c r="H80" s="19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307"/>
      <c r="F81" s="307"/>
      <c r="G81" s="32"/>
      <c r="H81" s="19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307"/>
      <c r="F82" s="307"/>
      <c r="G82" s="32"/>
      <c r="H82" s="19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307"/>
      <c r="F83" s="307"/>
      <c r="G83" s="32"/>
      <c r="H83" s="19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307"/>
      <c r="F84" s="307"/>
      <c r="G84" s="32"/>
      <c r="H84" s="19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307"/>
      <c r="F85" s="307"/>
      <c r="G85" s="32"/>
      <c r="H85" s="19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307"/>
      <c r="F86" s="307"/>
      <c r="G86" s="32"/>
      <c r="H86" s="19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307"/>
      <c r="F87" s="307"/>
      <c r="G87" s="32"/>
      <c r="H87" s="19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307"/>
      <c r="F88" s="307"/>
      <c r="G88" s="32"/>
      <c r="H88" s="19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307"/>
      <c r="F89" s="307"/>
      <c r="G89" s="32"/>
      <c r="H89" s="19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307"/>
      <c r="F90" s="307"/>
      <c r="G90" s="32"/>
      <c r="H90" s="19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307"/>
      <c r="F91" s="307"/>
      <c r="G91" s="32"/>
      <c r="H91" s="19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307"/>
      <c r="F92" s="307"/>
      <c r="G92" s="32"/>
      <c r="H92" s="19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307"/>
      <c r="F93" s="307"/>
      <c r="G93" s="32"/>
      <c r="H93" s="19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307"/>
      <c r="F94" s="307"/>
      <c r="G94" s="32"/>
      <c r="H94" s="19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307"/>
      <c r="F95" s="307"/>
      <c r="G95" s="32"/>
      <c r="H95" s="19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307"/>
      <c r="F96" s="307"/>
      <c r="G96" s="32"/>
      <c r="H96" s="19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307"/>
      <c r="F97" s="307"/>
      <c r="G97" s="32"/>
      <c r="H97" s="19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307"/>
      <c r="F98" s="307"/>
      <c r="G98" s="32"/>
      <c r="H98" s="19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307"/>
      <c r="F99" s="307"/>
      <c r="G99" s="32"/>
      <c r="H99" s="19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307"/>
      <c r="F100" s="307"/>
      <c r="G100" s="32"/>
      <c r="H100" s="19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307"/>
      <c r="F101" s="307"/>
      <c r="G101" s="32"/>
      <c r="H101" s="19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307"/>
      <c r="F102" s="307"/>
      <c r="G102" s="32"/>
      <c r="H102" s="19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307"/>
      <c r="F103" s="307"/>
      <c r="G103" s="32"/>
      <c r="H103" s="19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307"/>
      <c r="F104" s="307"/>
      <c r="G104" s="32"/>
      <c r="H104" s="19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307"/>
      <c r="F105" s="307"/>
      <c r="G105" s="32"/>
      <c r="H105" s="19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307"/>
      <c r="F106" s="307"/>
      <c r="G106" s="32"/>
      <c r="H106" s="19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307"/>
      <c r="F107" s="307"/>
      <c r="G107" s="32"/>
      <c r="H107" s="19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307"/>
      <c r="F108" s="307"/>
      <c r="G108" s="32"/>
      <c r="H108" s="19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307"/>
      <c r="F109" s="307"/>
      <c r="G109" s="32"/>
      <c r="H109" s="19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307"/>
      <c r="F110" s="307"/>
      <c r="G110" s="32"/>
      <c r="H110" s="19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307"/>
      <c r="F111" s="307"/>
      <c r="G111" s="32"/>
      <c r="H111" s="19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307"/>
      <c r="F112" s="307"/>
      <c r="G112" s="32"/>
      <c r="H112" s="19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307"/>
      <c r="F113" s="307"/>
      <c r="G113" s="32"/>
      <c r="H113" s="19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307"/>
      <c r="F114" s="307"/>
      <c r="G114" s="32"/>
      <c r="H114" s="19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307"/>
      <c r="F115" s="307"/>
      <c r="G115" s="32"/>
      <c r="H115" s="19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307"/>
      <c r="F116" s="307"/>
      <c r="G116" s="32"/>
      <c r="H116" s="19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307"/>
      <c r="F117" s="307"/>
      <c r="G117" s="32"/>
      <c r="H117" s="19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307"/>
      <c r="F118" s="307"/>
      <c r="G118" s="32"/>
      <c r="H118" s="19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307"/>
      <c r="F119" s="307"/>
      <c r="G119" s="32"/>
      <c r="H119" s="19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307"/>
      <c r="F120" s="307"/>
      <c r="G120" s="32"/>
      <c r="H120" s="19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307"/>
      <c r="F121" s="307"/>
      <c r="G121" s="32"/>
      <c r="H121" s="19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307"/>
      <c r="F122" s="307"/>
      <c r="G122" s="32"/>
      <c r="H122" s="19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307"/>
      <c r="F123" s="307"/>
      <c r="G123" s="32"/>
      <c r="H123" s="19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307"/>
      <c r="F124" s="307"/>
      <c r="G124" s="32"/>
      <c r="H124" s="19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307"/>
      <c r="F125" s="307"/>
      <c r="G125" s="32"/>
      <c r="H125" s="19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307"/>
      <c r="F126" s="307"/>
      <c r="G126" s="32"/>
      <c r="H126" s="19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307"/>
      <c r="F127" s="307"/>
      <c r="G127" s="32"/>
      <c r="H127" s="19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307"/>
      <c r="F128" s="307"/>
      <c r="G128" s="32"/>
      <c r="H128" s="19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307"/>
      <c r="F129" s="307"/>
      <c r="G129" s="32"/>
      <c r="H129" s="19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307"/>
      <c r="F130" s="307"/>
      <c r="G130" s="32"/>
      <c r="H130" s="19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307"/>
      <c r="F131" s="307"/>
      <c r="G131" s="32"/>
      <c r="H131" s="19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307"/>
      <c r="F132" s="307"/>
      <c r="G132" s="32"/>
      <c r="H132" s="19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307"/>
      <c r="F133" s="307"/>
      <c r="G133" s="32"/>
      <c r="H133" s="19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307"/>
      <c r="F134" s="307"/>
      <c r="G134" s="32"/>
      <c r="H134" s="19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307"/>
      <c r="F135" s="307"/>
      <c r="G135" s="32"/>
      <c r="H135" s="19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307"/>
      <c r="F136" s="307"/>
      <c r="G136" s="32"/>
      <c r="H136" s="19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307"/>
      <c r="F137" s="307"/>
      <c r="G137" s="32"/>
      <c r="H137" s="19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307"/>
      <c r="F138" s="307"/>
      <c r="G138" s="32"/>
      <c r="H138" s="19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307"/>
      <c r="F139" s="307"/>
      <c r="G139" s="32"/>
      <c r="H139" s="19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307"/>
      <c r="F140" s="307"/>
      <c r="G140" s="32"/>
      <c r="H140" s="19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307"/>
      <c r="F141" s="307"/>
      <c r="G141" s="32"/>
      <c r="H141" s="19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307"/>
      <c r="F142" s="307"/>
      <c r="G142" s="32"/>
      <c r="H142" s="19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307"/>
      <c r="F143" s="307"/>
      <c r="G143" s="32"/>
      <c r="H143" s="19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307"/>
      <c r="F144" s="307"/>
      <c r="G144" s="32"/>
      <c r="H144" s="19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307"/>
      <c r="F145" s="307"/>
      <c r="G145" s="32"/>
      <c r="H145" s="19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307"/>
      <c r="F146" s="307"/>
      <c r="G146" s="32"/>
      <c r="H146" s="19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307"/>
      <c r="F147" s="307"/>
      <c r="G147" s="32"/>
      <c r="H147" s="19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307"/>
      <c r="F148" s="307"/>
      <c r="G148" s="32"/>
      <c r="H148" s="19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307"/>
      <c r="F149" s="307"/>
      <c r="G149" s="32"/>
      <c r="H149" s="19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307"/>
      <c r="F150" s="307"/>
      <c r="G150" s="32"/>
      <c r="H150" s="19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307"/>
      <c r="F151" s="307"/>
      <c r="G151" s="32"/>
      <c r="H151" s="19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307"/>
      <c r="F152" s="307"/>
      <c r="G152" s="32"/>
      <c r="H152" s="19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307"/>
      <c r="F153" s="307"/>
      <c r="G153" s="32"/>
      <c r="H153" s="19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307"/>
      <c r="F154" s="307"/>
      <c r="G154" s="32"/>
      <c r="H154" s="19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307"/>
      <c r="F155" s="307"/>
      <c r="G155" s="32"/>
      <c r="H155" s="19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307"/>
      <c r="F156" s="307"/>
      <c r="G156" s="32"/>
      <c r="H156" s="19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307"/>
      <c r="F157" s="307"/>
      <c r="G157" s="32"/>
      <c r="H157" s="19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307"/>
      <c r="F158" s="307"/>
      <c r="G158" s="32"/>
      <c r="H158" s="19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307"/>
      <c r="F159" s="307"/>
      <c r="G159" s="32"/>
      <c r="H159" s="19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307"/>
      <c r="F160" s="307"/>
      <c r="G160" s="32"/>
      <c r="H160" s="19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307"/>
      <c r="F161" s="307"/>
      <c r="G161" s="32"/>
      <c r="H161" s="19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307"/>
      <c r="F162" s="307"/>
      <c r="G162" s="32"/>
      <c r="H162" s="19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307"/>
      <c r="F163" s="307"/>
      <c r="G163" s="32"/>
      <c r="H163" s="19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307"/>
      <c r="F164" s="307"/>
      <c r="G164" s="32"/>
      <c r="H164" s="19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307"/>
      <c r="F165" s="307"/>
      <c r="G165" s="32"/>
      <c r="H165" s="19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307"/>
      <c r="F166" s="307"/>
      <c r="G166" s="32"/>
      <c r="H166" s="19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307"/>
      <c r="F167" s="307"/>
      <c r="G167" s="32"/>
      <c r="H167" s="19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307"/>
      <c r="F168" s="307"/>
      <c r="G168" s="32"/>
      <c r="H168" s="19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307"/>
      <c r="F169" s="307"/>
      <c r="G169" s="32"/>
      <c r="H169" s="19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307"/>
      <c r="F170" s="307"/>
      <c r="G170" s="32"/>
      <c r="H170" s="19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307"/>
      <c r="F171" s="307"/>
      <c r="G171" s="32"/>
      <c r="H171" s="19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307"/>
      <c r="F172" s="307"/>
      <c r="G172" s="32"/>
      <c r="H172" s="19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307"/>
      <c r="F173" s="307"/>
      <c r="G173" s="32"/>
      <c r="H173" s="19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307"/>
      <c r="F174" s="307"/>
      <c r="G174" s="32"/>
      <c r="H174" s="19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307"/>
      <c r="F175" s="307"/>
      <c r="G175" s="32"/>
      <c r="H175" s="19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307"/>
      <c r="F176" s="307"/>
      <c r="G176" s="32"/>
      <c r="H176" s="19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307"/>
      <c r="F177" s="307"/>
      <c r="G177" s="32"/>
      <c r="H177" s="19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307"/>
      <c r="F178" s="307"/>
      <c r="G178" s="32"/>
      <c r="H178" s="19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307"/>
      <c r="F179" s="307"/>
      <c r="G179" s="32"/>
      <c r="H179" s="19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307"/>
      <c r="F180" s="307"/>
      <c r="G180" s="32"/>
      <c r="H180" s="19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307"/>
      <c r="F181" s="307"/>
      <c r="G181" s="32"/>
      <c r="H181" s="19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307"/>
      <c r="F182" s="307"/>
      <c r="G182" s="32"/>
      <c r="H182" s="19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307"/>
      <c r="F183" s="307"/>
      <c r="G183" s="32"/>
      <c r="H183" s="19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307"/>
      <c r="F184" s="307"/>
      <c r="G184" s="32"/>
      <c r="H184" s="19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307"/>
      <c r="F185" s="307"/>
      <c r="G185" s="32"/>
      <c r="H185" s="19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307"/>
      <c r="F186" s="307"/>
      <c r="G186" s="32"/>
      <c r="H186" s="19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307"/>
      <c r="F187" s="307"/>
      <c r="G187" s="32"/>
      <c r="H187" s="19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307"/>
      <c r="F188" s="307"/>
      <c r="G188" s="32"/>
      <c r="H188" s="19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307"/>
      <c r="F189" s="307"/>
      <c r="G189" s="32"/>
      <c r="H189" s="19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307"/>
      <c r="F190" s="307"/>
      <c r="G190" s="32"/>
      <c r="H190" s="19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307"/>
      <c r="F191" s="307"/>
      <c r="G191" s="32"/>
      <c r="H191" s="19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307"/>
      <c r="F192" s="307"/>
      <c r="G192" s="32"/>
      <c r="H192" s="19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307"/>
      <c r="F193" s="307"/>
      <c r="G193" s="32"/>
      <c r="H193" s="19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307"/>
      <c r="F194" s="307"/>
      <c r="G194" s="32"/>
      <c r="H194" s="19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307"/>
      <c r="F195" s="307"/>
      <c r="G195" s="32"/>
      <c r="H195" s="19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307"/>
      <c r="F196" s="307"/>
      <c r="G196" s="32"/>
      <c r="H196" s="19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307"/>
      <c r="F197" s="307"/>
      <c r="G197" s="32"/>
      <c r="H197" s="19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307"/>
      <c r="F198" s="307"/>
      <c r="G198" s="32"/>
      <c r="H198" s="19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307"/>
      <c r="F199" s="307"/>
      <c r="G199" s="32"/>
      <c r="H199" s="19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307"/>
      <c r="F200" s="30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307"/>
      <c r="F201" s="30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307"/>
      <c r="F202" s="30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307"/>
      <c r="F203" s="30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307"/>
      <c r="F204" s="30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09"/>
      <c r="H352" s="30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09"/>
      <c r="H353" s="30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09"/>
      <c r="H354" s="30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09"/>
      <c r="H355" s="30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09"/>
      <c r="H356" s="30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94" t="s">
        <v>356</v>
      </c>
      <c r="C2" s="294"/>
      <c r="D2" s="294"/>
      <c r="E2" s="294"/>
      <c r="F2" s="294"/>
      <c r="G2" s="294"/>
      <c r="H2" s="294"/>
      <c r="I2" s="294"/>
      <c r="J2"/>
      <c r="K2" s="9"/>
      <c r="L2" s="9"/>
      <c r="N2" s="9"/>
      <c r="O2" s="9"/>
    </row>
    <row r="3" spans="2:19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15" t="s">
        <v>49</v>
      </c>
      <c r="C4" s="315"/>
      <c r="D4" s="315"/>
      <c r="E4" s="35">
        <v>0.45833333333333331</v>
      </c>
      <c r="F4" s="316" t="s">
        <v>73</v>
      </c>
      <c r="G4" s="317"/>
      <c r="H4" s="36">
        <v>0.78125</v>
      </c>
      <c r="I4" s="37">
        <f ca="1">NOW()</f>
        <v>42609.711727083333</v>
      </c>
      <c r="J4"/>
    </row>
    <row r="5" spans="2:19" x14ac:dyDescent="0.25">
      <c r="B5" s="346" t="s">
        <v>293</v>
      </c>
      <c r="C5" s="346"/>
      <c r="D5" s="346"/>
      <c r="E5" s="300" t="s">
        <v>52</v>
      </c>
      <c r="F5" s="300"/>
      <c r="G5" s="300" t="s">
        <v>50</v>
      </c>
      <c r="H5" s="300"/>
      <c r="I5" s="50">
        <v>100</v>
      </c>
      <c r="J5"/>
      <c r="K5" s="179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79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86">
        <v>3990000</v>
      </c>
      <c r="F7" s="286"/>
      <c r="G7" s="287">
        <v>1</v>
      </c>
      <c r="H7" s="287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87" t="s">
        <v>51</v>
      </c>
      <c r="F8" s="287"/>
      <c r="G8" s="287" t="s">
        <v>51</v>
      </c>
      <c r="H8" s="287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86">
        <v>3400</v>
      </c>
      <c r="F9" s="286"/>
      <c r="G9" s="287">
        <f>+I5</f>
        <v>100</v>
      </c>
      <c r="H9" s="287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86">
        <v>5800</v>
      </c>
      <c r="F10" s="286"/>
      <c r="G10" s="287">
        <f>+I5</f>
        <v>100</v>
      </c>
      <c r="H10" s="287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86">
        <v>43900</v>
      </c>
      <c r="F11" s="286"/>
      <c r="G11" s="287">
        <f>I5-G12</f>
        <v>100</v>
      </c>
      <c r="H11" s="287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86">
        <v>22000</v>
      </c>
      <c r="F12" s="286"/>
      <c r="G12" s="287"/>
      <c r="H12" s="287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86">
        <v>5800</v>
      </c>
      <c r="F13" s="286"/>
      <c r="G13" s="287">
        <f>I5</f>
        <v>100</v>
      </c>
      <c r="H13" s="287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86"/>
      <c r="F14" s="286"/>
      <c r="G14" s="287"/>
      <c r="H14" s="287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86"/>
      <c r="F15" s="286"/>
      <c r="G15" s="287"/>
      <c r="H15" s="287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341" t="s">
        <v>283</v>
      </c>
      <c r="C16" s="341"/>
      <c r="D16" s="341"/>
      <c r="E16" s="286"/>
      <c r="F16" s="286"/>
      <c r="G16" s="287"/>
      <c r="H16" s="287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39" t="s">
        <v>307</v>
      </c>
      <c r="C17" s="339"/>
      <c r="D17" s="339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20">
        <v>52400</v>
      </c>
      <c r="F18" s="320"/>
      <c r="G18" s="321">
        <f>ROUNDUP(((G11*1)/10),0)</f>
        <v>10</v>
      </c>
      <c r="H18" s="321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20">
        <v>49900</v>
      </c>
      <c r="F19" s="320"/>
      <c r="G19" s="337">
        <f>ROUNDUP(((G11*1)/8),0)</f>
        <v>13</v>
      </c>
      <c r="H19" s="337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286">
        <v>30000</v>
      </c>
      <c r="F20" s="286"/>
      <c r="G20" s="338">
        <f>ROUNDUP(((G11*3)*100%/18),0)+1</f>
        <v>18</v>
      </c>
      <c r="H20" s="338"/>
      <c r="I20" s="203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45" t="s">
        <v>76</v>
      </c>
      <c r="C21" s="345"/>
      <c r="D21" s="345"/>
      <c r="E21" s="286">
        <v>11500</v>
      </c>
      <c r="F21" s="286"/>
      <c r="G21" s="287">
        <f>+I5</f>
        <v>100</v>
      </c>
      <c r="H21" s="287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87" t="s">
        <v>51</v>
      </c>
      <c r="F22" s="287"/>
      <c r="G22" s="287" t="s">
        <v>51</v>
      </c>
      <c r="H22" s="287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47">
        <v>100000</v>
      </c>
      <c r="F23" s="347"/>
      <c r="G23" s="287">
        <f>IF(I5&lt;80,8,ROUND((I5*10%),0))+2</f>
        <v>12</v>
      </c>
      <c r="H23" s="287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334" t="s">
        <v>116</v>
      </c>
      <c r="C24" s="334"/>
      <c r="D24" s="334"/>
      <c r="E24" s="334"/>
      <c r="F24" s="334"/>
      <c r="G24" s="334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29" t="s">
        <v>3</v>
      </c>
      <c r="C26" s="329"/>
      <c r="D26" s="329"/>
      <c r="E26" s="329"/>
      <c r="F26" s="329"/>
      <c r="G26" s="329"/>
      <c r="H26" s="329"/>
      <c r="I26" s="329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30" t="s">
        <v>117</v>
      </c>
      <c r="D30" s="330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86">
        <v>1590000</v>
      </c>
      <c r="F31" s="286"/>
      <c r="G31" s="287">
        <v>1</v>
      </c>
      <c r="H31" s="287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86">
        <v>1680000</v>
      </c>
      <c r="F32" s="286"/>
      <c r="G32" s="287">
        <v>1</v>
      </c>
      <c r="H32" s="287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303" t="s">
        <v>284</v>
      </c>
      <c r="C33" s="303"/>
      <c r="D33" s="303"/>
      <c r="E33" s="347">
        <v>4500000</v>
      </c>
      <c r="F33" s="347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86">
        <v>65000</v>
      </c>
      <c r="F34" s="286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27" t="s">
        <v>179</v>
      </c>
      <c r="C35" s="327"/>
      <c r="D35" s="327"/>
      <c r="E35" s="286">
        <v>700000</v>
      </c>
      <c r="F35" s="286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27" t="s">
        <v>180</v>
      </c>
      <c r="C36" s="327"/>
      <c r="D36" s="327"/>
      <c r="E36" s="286">
        <v>450000</v>
      </c>
      <c r="F36" s="286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20">
        <v>650000</v>
      </c>
      <c r="F37" s="320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20">
        <v>480000</v>
      </c>
      <c r="F38" s="320"/>
      <c r="G38" s="287"/>
      <c r="H38" s="287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47">
        <v>200000</v>
      </c>
      <c r="F39" s="347">
        <v>160000</v>
      </c>
      <c r="G39" s="178">
        <v>3</v>
      </c>
      <c r="H39" s="178">
        <v>3</v>
      </c>
      <c r="I39" s="53">
        <f>E39*G39</f>
        <v>600000</v>
      </c>
      <c r="K39" s="181">
        <v>2.5</v>
      </c>
    </row>
    <row r="40" spans="1:19" ht="15.75" customHeight="1" x14ac:dyDescent="0.25">
      <c r="A40" s="21"/>
      <c r="B40" s="59" t="s">
        <v>188</v>
      </c>
      <c r="C40" s="59"/>
      <c r="E40" s="320">
        <v>500000</v>
      </c>
      <c r="F40" s="320"/>
      <c r="G40" s="336"/>
      <c r="H40" s="336"/>
      <c r="I40" s="53"/>
    </row>
    <row r="41" spans="1:19" ht="15.75" customHeight="1" x14ac:dyDescent="0.25">
      <c r="A41" s="21"/>
      <c r="B41" s="59" t="s">
        <v>86</v>
      </c>
      <c r="C41" s="59"/>
      <c r="E41" s="286">
        <v>850000</v>
      </c>
      <c r="F41" s="286">
        <v>65000</v>
      </c>
      <c r="G41" s="287"/>
      <c r="H41" s="287"/>
      <c r="I41" s="53"/>
    </row>
    <row r="42" spans="1:19" ht="15.75" customHeight="1" x14ac:dyDescent="0.25">
      <c r="A42" s="21"/>
      <c r="B42" s="303" t="s">
        <v>124</v>
      </c>
      <c r="C42" s="303"/>
      <c r="D42" s="303"/>
      <c r="E42" s="286">
        <v>1850000</v>
      </c>
      <c r="F42" s="286">
        <v>160000</v>
      </c>
      <c r="G42" s="32"/>
      <c r="H42" s="140"/>
      <c r="I42" s="22"/>
    </row>
    <row r="43" spans="1:19" ht="36.75" customHeight="1" x14ac:dyDescent="0.25">
      <c r="A43" s="21"/>
      <c r="B43" s="303" t="s">
        <v>125</v>
      </c>
      <c r="C43" s="303"/>
      <c r="D43" s="303"/>
      <c r="E43" s="286">
        <v>1600000</v>
      </c>
      <c r="F43" s="286">
        <v>160000</v>
      </c>
      <c r="G43" s="287"/>
      <c r="H43" s="287"/>
      <c r="I43" s="53"/>
    </row>
    <row r="44" spans="1:19" ht="15.75" customHeight="1" x14ac:dyDescent="0.25">
      <c r="A44" s="21"/>
      <c r="B44" s="59" t="s">
        <v>265</v>
      </c>
      <c r="C44" s="59"/>
      <c r="E44" s="320">
        <v>7500</v>
      </c>
      <c r="F44" s="320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20">
        <v>9000</v>
      </c>
      <c r="F45" s="320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20">
        <v>65000</v>
      </c>
      <c r="F46" s="320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20">
        <v>220000</v>
      </c>
      <c r="F47" s="320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20">
        <v>140000</v>
      </c>
      <c r="F48" s="320"/>
      <c r="G48" s="134"/>
      <c r="H48" s="134"/>
      <c r="I48" s="53"/>
    </row>
    <row r="49" spans="1:9" ht="48" customHeight="1" x14ac:dyDescent="0.25">
      <c r="A49" s="21"/>
      <c r="B49" s="335" t="s">
        <v>288</v>
      </c>
      <c r="C49" s="335"/>
      <c r="D49" s="335"/>
      <c r="E49" s="320">
        <v>2700000</v>
      </c>
      <c r="F49" s="320"/>
      <c r="G49" s="134"/>
      <c r="H49" s="134"/>
      <c r="I49" s="53"/>
    </row>
    <row r="50" spans="1:9" ht="43.5" customHeight="1" x14ac:dyDescent="0.25">
      <c r="A50" s="21"/>
      <c r="B50" s="335" t="s">
        <v>289</v>
      </c>
      <c r="C50" s="335"/>
      <c r="D50" s="335"/>
      <c r="E50" s="320">
        <v>2200000</v>
      </c>
      <c r="F50" s="320"/>
      <c r="G50" s="145"/>
      <c r="H50" s="145"/>
      <c r="I50" s="53"/>
    </row>
    <row r="51" spans="1:9" ht="43.5" customHeight="1" x14ac:dyDescent="0.25">
      <c r="A51" s="21"/>
      <c r="B51" s="335" t="s">
        <v>290</v>
      </c>
      <c r="C51" s="335"/>
      <c r="D51" s="335"/>
      <c r="E51" s="320">
        <v>1600000</v>
      </c>
      <c r="F51" s="320"/>
      <c r="G51" s="145"/>
      <c r="H51" s="145"/>
      <c r="I51" s="53"/>
    </row>
    <row r="52" spans="1:9" ht="15.75" thickBot="1" x14ac:dyDescent="0.3">
      <c r="A52" s="21"/>
      <c r="B52" s="334" t="s">
        <v>72</v>
      </c>
      <c r="C52" s="334"/>
      <c r="D52" s="334"/>
      <c r="E52" s="334"/>
      <c r="F52" s="334"/>
      <c r="G52" s="334"/>
      <c r="H52" s="61"/>
      <c r="I52" s="62">
        <f>+SUM(I31:I49)</f>
        <v>5670000</v>
      </c>
    </row>
    <row r="53" spans="1:9" ht="16.5" thickTop="1" thickBot="1" x14ac:dyDescent="0.3">
      <c r="A53" s="21"/>
      <c r="B53" s="334" t="s">
        <v>126</v>
      </c>
      <c r="C53" s="334"/>
      <c r="D53" s="334"/>
      <c r="E53" s="334"/>
      <c r="F53" s="334"/>
      <c r="G53" s="334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331"/>
      <c r="F56" s="331"/>
      <c r="G56" s="331">
        <v>0.45</v>
      </c>
      <c r="H56" s="331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331"/>
      <c r="F57" s="331"/>
      <c r="G57" s="331">
        <v>0.35</v>
      </c>
      <c r="H57" s="331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331"/>
      <c r="F59" s="331"/>
      <c r="G59" s="331" t="s">
        <v>181</v>
      </c>
      <c r="H59" s="331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333"/>
      <c r="F60" s="333"/>
      <c r="G60" s="331">
        <v>1</v>
      </c>
      <c r="H60" s="331"/>
      <c r="I60" s="53">
        <f>+G60*I32</f>
        <v>1680000</v>
      </c>
    </row>
    <row r="61" spans="1:9" ht="15.75" thickBot="1" x14ac:dyDescent="0.3">
      <c r="A61" s="21"/>
      <c r="B61" s="334" t="s">
        <v>182</v>
      </c>
      <c r="C61" s="334"/>
      <c r="D61" s="334"/>
      <c r="E61" s="334"/>
      <c r="F61" s="334"/>
      <c r="G61" s="334"/>
      <c r="H61" s="61"/>
      <c r="I61" s="62">
        <f>+SUM(I56:I60)</f>
        <v>4413000</v>
      </c>
    </row>
    <row r="62" spans="1:9" ht="16.5" thickTop="1" thickBot="1" x14ac:dyDescent="0.3">
      <c r="A62" s="21"/>
      <c r="B62" s="334" t="s">
        <v>183</v>
      </c>
      <c r="C62" s="334"/>
      <c r="D62" s="334"/>
      <c r="E62" s="334"/>
      <c r="F62" s="334"/>
      <c r="G62" s="334"/>
      <c r="H62" s="61"/>
      <c r="I62" s="62">
        <f>+I53-I61</f>
        <v>14659700</v>
      </c>
    </row>
    <row r="63" spans="1:9" ht="15.75" thickTop="1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140"/>
      <c r="I65" s="22" t="str">
        <f t="shared" si="0"/>
        <v/>
      </c>
    </row>
    <row r="66" spans="1:9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140"/>
      <c r="I66" s="22" t="str">
        <f t="shared" si="0"/>
        <v/>
      </c>
    </row>
    <row r="67" spans="1:9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140"/>
      <c r="I67" s="22" t="str">
        <f t="shared" si="0"/>
        <v/>
      </c>
    </row>
    <row r="68" spans="1:9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140"/>
      <c r="I68" s="22" t="str">
        <f t="shared" si="0"/>
        <v/>
      </c>
    </row>
    <row r="69" spans="1:9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140"/>
      <c r="I69" s="22" t="str">
        <f t="shared" si="0"/>
        <v/>
      </c>
    </row>
    <row r="70" spans="1:9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140"/>
      <c r="I70" s="22" t="str">
        <f t="shared" si="0"/>
        <v/>
      </c>
    </row>
    <row r="71" spans="1:9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140"/>
      <c r="I71" s="22" t="str">
        <f t="shared" si="0"/>
        <v/>
      </c>
    </row>
    <row r="72" spans="1:9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140"/>
      <c r="I72" s="22" t="str">
        <f t="shared" si="0"/>
        <v/>
      </c>
    </row>
    <row r="73" spans="1:9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140"/>
      <c r="I73" s="22" t="str">
        <f t="shared" si="0"/>
        <v/>
      </c>
    </row>
    <row r="74" spans="1:9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140"/>
      <c r="I74" s="22" t="str">
        <f t="shared" si="0"/>
        <v/>
      </c>
    </row>
    <row r="75" spans="1:9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140"/>
      <c r="I75" s="22" t="str">
        <f t="shared" si="0"/>
        <v/>
      </c>
    </row>
    <row r="76" spans="1:9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140"/>
      <c r="I76" s="22" t="str">
        <f t="shared" si="0"/>
        <v/>
      </c>
    </row>
    <row r="77" spans="1:9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140"/>
      <c r="I77" s="22" t="str">
        <f t="shared" si="0"/>
        <v/>
      </c>
    </row>
    <row r="78" spans="1:9" x14ac:dyDescent="0.25">
      <c r="A78" s="21"/>
      <c r="B78" s="304" t="str">
        <f>IF($A78&gt;0,VLOOKUP($A78,[2]ADICIONALES!$A$1:$C$200,2,FALSE),"")</f>
        <v/>
      </c>
      <c r="C78" s="304"/>
      <c r="D78" s="304"/>
      <c r="E78" s="305" t="str">
        <f>IF($A78&gt;0,VLOOKUP($A78,[2]ADICIONALES!$A$1:$C$200,3,FALSE),"")</f>
        <v/>
      </c>
      <c r="F78" s="305"/>
      <c r="G78" s="32"/>
      <c r="H78" s="140"/>
      <c r="I78" s="22" t="str">
        <f t="shared" si="0"/>
        <v/>
      </c>
    </row>
    <row r="79" spans="1:9" x14ac:dyDescent="0.25">
      <c r="A79" s="21"/>
      <c r="B79" s="304" t="str">
        <f>IF($A79&gt;0,VLOOKUP($A79,[2]ADICIONALES!$A$1:$C$200,2,FALSE),"")</f>
        <v/>
      </c>
      <c r="C79" s="304"/>
      <c r="D79" s="304"/>
      <c r="E79" s="305" t="str">
        <f>IF($A79&gt;0,VLOOKUP($A79,[2]ADICIONALES!$A$1:$C$200,3,FALSE),"")</f>
        <v/>
      </c>
      <c r="F79" s="305"/>
      <c r="G79" s="32"/>
      <c r="H79" s="140"/>
      <c r="I79" s="22" t="str">
        <f t="shared" si="0"/>
        <v/>
      </c>
    </row>
    <row r="80" spans="1:9" x14ac:dyDescent="0.25">
      <c r="A80" s="21"/>
      <c r="B80" s="304" t="str">
        <f>IF($A80&gt;0,VLOOKUP($A80,[2]ADICIONALES!$A$1:$C$200,2,FALSE),"")</f>
        <v/>
      </c>
      <c r="C80" s="304"/>
      <c r="D80" s="304"/>
      <c r="E80" s="305" t="str">
        <f>IF($A80&gt;0,VLOOKUP($A80,[2]ADICIONALES!$A$1:$C$200,3,FALSE),"")</f>
        <v/>
      </c>
      <c r="F80" s="305"/>
      <c r="G80" s="32"/>
      <c r="H80" s="140"/>
      <c r="I80" s="22" t="str">
        <f t="shared" si="0"/>
        <v/>
      </c>
    </row>
    <row r="81" spans="1:19" x14ac:dyDescent="0.25">
      <c r="A81" s="21"/>
      <c r="B81" s="304" t="str">
        <f>IF($A81&gt;0,VLOOKUP($A81,[2]ADICIONALES!$A$1:$C$200,2,FALSE),"")</f>
        <v/>
      </c>
      <c r="C81" s="304"/>
      <c r="D81" s="304"/>
      <c r="E81" s="305" t="str">
        <f>IF($A81&gt;0,VLOOKUP($A81,[2]ADICIONALES!$A$1:$C$200,3,FALSE),"")</f>
        <v/>
      </c>
      <c r="F81" s="305"/>
      <c r="G81" s="32"/>
      <c r="H81" s="140"/>
      <c r="I81" s="22" t="str">
        <f t="shared" si="0"/>
        <v/>
      </c>
    </row>
    <row r="82" spans="1:19" x14ac:dyDescent="0.25">
      <c r="A82" s="21"/>
      <c r="B82" s="304" t="str">
        <f>IF($A82&gt;0,VLOOKUP($A82,[2]ADICIONALES!$A$1:$C$200,2,FALSE),"")</f>
        <v/>
      </c>
      <c r="C82" s="304"/>
      <c r="D82" s="304"/>
      <c r="E82" s="305" t="str">
        <f>IF($A82&gt;0,VLOOKUP($A82,[2]ADICIONALES!$A$1:$C$200,3,FALSE),"")</f>
        <v/>
      </c>
      <c r="F82" s="305"/>
      <c r="G82" s="32"/>
      <c r="H82" s="140"/>
      <c r="I82" s="22" t="str">
        <f t="shared" si="0"/>
        <v/>
      </c>
    </row>
    <row r="83" spans="1:19" x14ac:dyDescent="0.25">
      <c r="A83" s="21"/>
      <c r="B83" s="304" t="str">
        <f>IF($A83&gt;0,VLOOKUP($A83,[2]ADICIONALES!$A$1:$C$200,2,FALSE),"")</f>
        <v/>
      </c>
      <c r="C83" s="304"/>
      <c r="D83" s="304"/>
      <c r="E83" s="305" t="str">
        <f>IF($A83&gt;0,VLOOKUP($A83,[2]ADICIONALES!$A$1:$C$200,3,FALSE),"")</f>
        <v/>
      </c>
      <c r="F83" s="305"/>
      <c r="G83" s="32"/>
      <c r="H83" s="140"/>
      <c r="I83" s="22" t="str">
        <f t="shared" si="0"/>
        <v/>
      </c>
    </row>
    <row r="84" spans="1:19" x14ac:dyDescent="0.25">
      <c r="A84" s="21"/>
      <c r="B84" s="304" t="str">
        <f>IF($A84&gt;0,VLOOKUP($A84,[2]ADICIONALES!$A$1:$C$200,2,FALSE),"")</f>
        <v/>
      </c>
      <c r="C84" s="304"/>
      <c r="D84" s="304"/>
      <c r="E84" s="305" t="str">
        <f>IF($A84&gt;0,VLOOKUP($A84,[2]ADICIONALES!$A$1:$C$200,3,FALSE),"")</f>
        <v/>
      </c>
      <c r="F84" s="305"/>
      <c r="G84" s="32"/>
      <c r="H84" s="140"/>
      <c r="I84" s="22" t="str">
        <f t="shared" si="0"/>
        <v/>
      </c>
    </row>
    <row r="85" spans="1:19" s="25" customFormat="1" x14ac:dyDescent="0.25">
      <c r="A85" s="21"/>
      <c r="B85" s="304" t="str">
        <f>IF($A85&gt;0,VLOOKUP($A85,[2]ADICIONALES!$A$1:$C$200,2,FALSE),"")</f>
        <v/>
      </c>
      <c r="C85" s="304"/>
      <c r="D85" s="304"/>
      <c r="E85" s="308"/>
      <c r="F85" s="308"/>
      <c r="G85" s="23"/>
      <c r="H85" s="140"/>
      <c r="I85" s="24"/>
    </row>
    <row r="86" spans="1:19" x14ac:dyDescent="0.25">
      <c r="E86" s="307"/>
      <c r="F86" s="307"/>
      <c r="G86" s="32"/>
      <c r="H86" s="140"/>
    </row>
    <row r="87" spans="1:19" s="8" customFormat="1" x14ac:dyDescent="0.25">
      <c r="A87" s="6"/>
      <c r="B87" s="6"/>
      <c r="C87" s="6"/>
      <c r="D87" s="6"/>
      <c r="E87" s="307"/>
      <c r="F87" s="307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307"/>
      <c r="F88" s="307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307"/>
      <c r="F89" s="307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307"/>
      <c r="F90" s="307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307"/>
      <c r="F91" s="307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307"/>
      <c r="F92" s="307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307"/>
      <c r="F93" s="307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307"/>
      <c r="F94" s="307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307"/>
      <c r="F95" s="307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307"/>
      <c r="F96" s="307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307"/>
      <c r="F97" s="307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307"/>
      <c r="F98" s="307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307"/>
      <c r="F99" s="307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307"/>
      <c r="F100" s="307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307"/>
      <c r="F101" s="307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307"/>
      <c r="F102" s="307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307"/>
      <c r="F103" s="307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307"/>
      <c r="F104" s="307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307"/>
      <c r="F105" s="307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307"/>
      <c r="F106" s="307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307"/>
      <c r="F107" s="307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307"/>
      <c r="F108" s="307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307"/>
      <c r="F109" s="307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307"/>
      <c r="F110" s="307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307"/>
      <c r="F111" s="307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307"/>
      <c r="F112" s="307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307"/>
      <c r="F113" s="307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307"/>
      <c r="F114" s="307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307"/>
      <c r="F115" s="307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307"/>
      <c r="F116" s="307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307"/>
      <c r="F117" s="307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307"/>
      <c r="F118" s="307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307"/>
      <c r="F119" s="307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307"/>
      <c r="F120" s="307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307"/>
      <c r="F121" s="307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307"/>
      <c r="F122" s="307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307"/>
      <c r="F123" s="307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307"/>
      <c r="F124" s="307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307"/>
      <c r="F125" s="307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307"/>
      <c r="F126" s="307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307"/>
      <c r="F127" s="307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307"/>
      <c r="F128" s="307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307"/>
      <c r="F129" s="307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307"/>
      <c r="F130" s="307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307"/>
      <c r="F131" s="307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307"/>
      <c r="F132" s="307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307"/>
      <c r="F133" s="307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307"/>
      <c r="F134" s="307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307"/>
      <c r="F135" s="307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307"/>
      <c r="F136" s="307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307"/>
      <c r="F137" s="307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307"/>
      <c r="F138" s="307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307"/>
      <c r="F139" s="307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307"/>
      <c r="F140" s="307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307"/>
      <c r="F141" s="307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307"/>
      <c r="F142" s="307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307"/>
      <c r="F143" s="307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307"/>
      <c r="F144" s="307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307"/>
      <c r="F145" s="307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307"/>
      <c r="F146" s="307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307"/>
      <c r="F147" s="307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307"/>
      <c r="F148" s="307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307"/>
      <c r="F149" s="307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307"/>
      <c r="F150" s="307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307"/>
      <c r="F151" s="307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307"/>
      <c r="F152" s="307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307"/>
      <c r="F153" s="307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307"/>
      <c r="F154" s="307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307"/>
      <c r="F155" s="307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307"/>
      <c r="F156" s="307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307"/>
      <c r="F157" s="307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307"/>
      <c r="F158" s="307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307"/>
      <c r="F159" s="307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307"/>
      <c r="F160" s="307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307"/>
      <c r="F161" s="307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307"/>
      <c r="F162" s="307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307"/>
      <c r="F163" s="307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307"/>
      <c r="F164" s="307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307"/>
      <c r="F165" s="307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307"/>
      <c r="F166" s="307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307"/>
      <c r="F167" s="307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307"/>
      <c r="F168" s="307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307"/>
      <c r="F169" s="307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307"/>
      <c r="F170" s="307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307"/>
      <c r="F171" s="307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307"/>
      <c r="F172" s="307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307"/>
      <c r="F173" s="307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307"/>
      <c r="F174" s="307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307"/>
      <c r="F175" s="307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307"/>
      <c r="F176" s="307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307"/>
      <c r="F177" s="307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307"/>
      <c r="F178" s="307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307"/>
      <c r="F179" s="307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307"/>
      <c r="F180" s="307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307"/>
      <c r="F181" s="307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307"/>
      <c r="F182" s="307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307"/>
      <c r="F183" s="307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307"/>
      <c r="F184" s="307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307"/>
      <c r="F185" s="307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307"/>
      <c r="F186" s="307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307"/>
      <c r="F187" s="307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307"/>
      <c r="F188" s="307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307"/>
      <c r="F189" s="307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307"/>
      <c r="F190" s="307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307"/>
      <c r="F191" s="307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307"/>
      <c r="F192" s="307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307"/>
      <c r="F193" s="307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307"/>
      <c r="F194" s="307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307"/>
      <c r="F195" s="307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307"/>
      <c r="F196" s="307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307"/>
      <c r="F197" s="307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307"/>
      <c r="F198" s="307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307"/>
      <c r="F199" s="307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307"/>
      <c r="F200" s="307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307"/>
      <c r="F201" s="307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307"/>
      <c r="F202" s="307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307"/>
      <c r="F203" s="307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307"/>
      <c r="F204" s="307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307"/>
      <c r="F205" s="307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307"/>
      <c r="F206" s="307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307"/>
      <c r="F207" s="307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307"/>
      <c r="F208" s="307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307"/>
      <c r="F209" s="307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307"/>
      <c r="F210" s="307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307"/>
      <c r="F211" s="307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307"/>
      <c r="F307" s="307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307"/>
      <c r="F308" s="307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307"/>
      <c r="F309" s="307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307"/>
      <c r="F310" s="307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307"/>
      <c r="F311" s="307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307"/>
      <c r="F312" s="307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307"/>
      <c r="F313" s="307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309"/>
      <c r="H408" s="309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309"/>
      <c r="H409" s="309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309"/>
      <c r="H410" s="309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309"/>
      <c r="H411" s="309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309"/>
      <c r="H412" s="309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309"/>
      <c r="H413" s="309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309"/>
      <c r="H414" s="309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51"/>
      <c r="G1" s="351"/>
      <c r="H1" s="351"/>
      <c r="I1" s="30"/>
    </row>
    <row r="2" spans="1:19" x14ac:dyDescent="0.25">
      <c r="B2" s="28"/>
      <c r="C2" s="31"/>
      <c r="D2" s="97"/>
      <c r="E2" s="29"/>
      <c r="F2" s="351"/>
      <c r="G2" s="351"/>
      <c r="H2" s="351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30" t="s">
        <v>117</v>
      </c>
      <c r="D5" s="330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86">
        <v>1590000</v>
      </c>
      <c r="F6" s="286"/>
      <c r="G6" s="287">
        <v>1</v>
      </c>
      <c r="H6" s="287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86">
        <v>1680000</v>
      </c>
      <c r="F7" s="286"/>
      <c r="G7" s="287">
        <v>1</v>
      </c>
      <c r="H7" s="287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50" t="s">
        <v>83</v>
      </c>
      <c r="C8" s="350"/>
      <c r="D8" s="350"/>
      <c r="E8" s="320">
        <f>240000+90000+250000+150000</f>
        <v>730000</v>
      </c>
      <c r="F8" s="320"/>
      <c r="G8" s="321">
        <v>1</v>
      </c>
      <c r="H8" s="321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50" t="s">
        <v>89</v>
      </c>
      <c r="C9" s="350"/>
      <c r="D9" s="350"/>
      <c r="E9" s="320">
        <v>855000</v>
      </c>
      <c r="F9" s="320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50" t="s">
        <v>103</v>
      </c>
      <c r="C10" s="350"/>
      <c r="D10" s="350"/>
      <c r="E10" s="320">
        <v>150000</v>
      </c>
      <c r="F10" s="320"/>
      <c r="G10" s="321">
        <v>2</v>
      </c>
      <c r="H10" s="321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20">
        <v>50000</v>
      </c>
      <c r="F11" s="320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27" t="s">
        <v>119</v>
      </c>
      <c r="C12" s="327"/>
      <c r="D12" s="327"/>
      <c r="E12" s="320">
        <v>65000</v>
      </c>
      <c r="F12" s="320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27" t="s">
        <v>81</v>
      </c>
      <c r="C13" s="327"/>
      <c r="D13" s="327"/>
      <c r="E13" s="320">
        <v>95000</v>
      </c>
      <c r="F13" s="320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20">
        <v>550000</v>
      </c>
      <c r="F14" s="320"/>
      <c r="G14" s="287"/>
      <c r="H14" s="287"/>
      <c r="I14" s="53"/>
    </row>
    <row r="15" spans="1:19" x14ac:dyDescent="0.25">
      <c r="A15" s="21"/>
      <c r="B15" s="59" t="s">
        <v>129</v>
      </c>
      <c r="C15" s="59"/>
      <c r="E15" s="320">
        <v>380000</v>
      </c>
      <c r="F15" s="320"/>
      <c r="G15" s="287"/>
      <c r="H15" s="287"/>
      <c r="I15" s="53"/>
    </row>
    <row r="16" spans="1:19" ht="32.25" customHeight="1" x14ac:dyDescent="0.25">
      <c r="A16" s="21"/>
      <c r="B16" s="303" t="s">
        <v>130</v>
      </c>
      <c r="C16" s="303"/>
      <c r="D16" s="303"/>
      <c r="E16" s="320">
        <v>1920000</v>
      </c>
      <c r="F16" s="320"/>
      <c r="G16" s="287"/>
      <c r="H16" s="287"/>
      <c r="I16" s="53"/>
    </row>
    <row r="17" spans="1:9" ht="32.25" customHeight="1" x14ac:dyDescent="0.25">
      <c r="A17" s="21"/>
      <c r="B17" s="303" t="s">
        <v>131</v>
      </c>
      <c r="C17" s="303"/>
      <c r="D17" s="303"/>
      <c r="E17" s="286">
        <v>2480000</v>
      </c>
      <c r="F17" s="286"/>
      <c r="G17" s="287"/>
      <c r="H17" s="287"/>
      <c r="I17" s="53"/>
    </row>
    <row r="18" spans="1:9" ht="32.25" customHeight="1" x14ac:dyDescent="0.25">
      <c r="A18" s="21"/>
      <c r="B18" s="303" t="s">
        <v>132</v>
      </c>
      <c r="C18" s="303"/>
      <c r="D18" s="303"/>
      <c r="E18" s="286">
        <v>3990000</v>
      </c>
      <c r="F18" s="286">
        <v>3800000</v>
      </c>
      <c r="G18" s="287"/>
      <c r="H18" s="287"/>
      <c r="I18" s="53"/>
    </row>
    <row r="19" spans="1:9" ht="32.25" customHeight="1" x14ac:dyDescent="0.25">
      <c r="A19" s="21"/>
      <c r="B19" s="303" t="s">
        <v>133</v>
      </c>
      <c r="C19" s="303"/>
      <c r="D19" s="303"/>
      <c r="E19" s="320">
        <v>5280000</v>
      </c>
      <c r="F19" s="320"/>
      <c r="G19" s="287"/>
      <c r="H19" s="287"/>
      <c r="I19" s="53">
        <v>800000</v>
      </c>
    </row>
    <row r="20" spans="1:9" ht="32.25" customHeight="1" x14ac:dyDescent="0.25">
      <c r="A20" s="21"/>
      <c r="B20" s="303" t="s">
        <v>134</v>
      </c>
      <c r="C20" s="303"/>
      <c r="D20" s="303"/>
      <c r="E20" s="320">
        <v>8000000</v>
      </c>
      <c r="F20" s="320"/>
      <c r="G20" s="99"/>
      <c r="H20" s="99"/>
      <c r="I20" s="53"/>
    </row>
    <row r="21" spans="1:9" x14ac:dyDescent="0.25">
      <c r="A21" s="21"/>
      <c r="B21" s="59" t="s">
        <v>120</v>
      </c>
      <c r="C21" s="59"/>
      <c r="E21" s="286">
        <v>65000</v>
      </c>
      <c r="F21" s="286">
        <v>65000</v>
      </c>
      <c r="G21" s="287"/>
      <c r="H21" s="287">
        <v>9</v>
      </c>
      <c r="I21" s="53"/>
    </row>
    <row r="22" spans="1:9" x14ac:dyDescent="0.25">
      <c r="A22" s="21"/>
      <c r="B22" s="59" t="s">
        <v>135</v>
      </c>
      <c r="C22" s="59"/>
      <c r="E22" s="286">
        <v>1500000</v>
      </c>
      <c r="F22" s="286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86">
        <v>1500000</v>
      </c>
      <c r="F23" s="286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86">
        <v>1500000</v>
      </c>
      <c r="F24" s="286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86">
        <v>1500000</v>
      </c>
      <c r="F25" s="286">
        <v>65000</v>
      </c>
      <c r="G25" s="99"/>
      <c r="H25" s="99"/>
      <c r="I25" s="53"/>
    </row>
    <row r="26" spans="1:9" ht="35.25" customHeight="1" x14ac:dyDescent="0.25">
      <c r="A26" s="21"/>
      <c r="B26" s="303" t="s">
        <v>110</v>
      </c>
      <c r="C26" s="303"/>
      <c r="D26" s="303"/>
      <c r="E26" s="286">
        <v>1300000</v>
      </c>
      <c r="F26" s="286">
        <v>160000</v>
      </c>
      <c r="G26" s="99"/>
      <c r="H26" s="99"/>
      <c r="I26" s="53"/>
    </row>
    <row r="27" spans="1:9" ht="32.25" customHeight="1" x14ac:dyDescent="0.25">
      <c r="A27" s="21"/>
      <c r="B27" s="303" t="s">
        <v>137</v>
      </c>
      <c r="C27" s="303"/>
      <c r="D27" s="303"/>
      <c r="E27" s="286">
        <v>1800000</v>
      </c>
      <c r="F27" s="286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86">
        <v>550000</v>
      </c>
      <c r="F28" s="286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86">
        <v>500000</v>
      </c>
      <c r="F29" s="286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86">
        <v>380000</v>
      </c>
      <c r="F30" s="286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86">
        <v>520000</v>
      </c>
      <c r="F31" s="286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86">
        <v>1300000</v>
      </c>
      <c r="F32" s="286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86">
        <v>1700000</v>
      </c>
      <c r="F33" s="286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86">
        <v>520000</v>
      </c>
      <c r="F34" s="286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86">
        <v>720000</v>
      </c>
      <c r="F35" s="286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86">
        <v>16000</v>
      </c>
      <c r="F36" s="286">
        <v>16000</v>
      </c>
      <c r="G36" s="287"/>
      <c r="H36" s="287"/>
      <c r="I36" s="53"/>
    </row>
    <row r="37" spans="1:9" x14ac:dyDescent="0.25">
      <c r="A37" s="21"/>
      <c r="B37" s="59" t="s">
        <v>122</v>
      </c>
      <c r="C37" s="59"/>
      <c r="D37" s="59"/>
      <c r="E37" s="286">
        <v>180000</v>
      </c>
      <c r="F37" s="286">
        <v>160000</v>
      </c>
      <c r="G37" s="287"/>
      <c r="H37" s="287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303" t="s">
        <v>124</v>
      </c>
      <c r="C39" s="303"/>
      <c r="D39" s="303"/>
      <c r="E39" s="286">
        <v>1800000</v>
      </c>
      <c r="F39" s="286">
        <v>160000</v>
      </c>
      <c r="G39" s="287"/>
      <c r="H39" s="287"/>
      <c r="I39" s="53"/>
    </row>
    <row r="40" spans="1:9" ht="15" customHeight="1" x14ac:dyDescent="0.25">
      <c r="A40" s="21"/>
      <c r="B40" s="303" t="s">
        <v>125</v>
      </c>
      <c r="C40" s="303"/>
      <c r="D40" s="303"/>
      <c r="E40" s="286">
        <v>1500000</v>
      </c>
      <c r="F40" s="286">
        <v>160000</v>
      </c>
      <c r="G40" s="287"/>
      <c r="H40" s="287"/>
      <c r="I40" s="53"/>
    </row>
    <row r="41" spans="1:9" ht="15" customHeight="1" x14ac:dyDescent="0.25">
      <c r="A41" s="21"/>
      <c r="B41" s="54" t="s">
        <v>145</v>
      </c>
      <c r="C41" s="54"/>
      <c r="D41" s="54"/>
      <c r="E41" s="286">
        <v>1000000</v>
      </c>
      <c r="F41" s="286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20">
        <v>200000</v>
      </c>
      <c r="F42" s="320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20">
        <v>140000</v>
      </c>
      <c r="F43" s="320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20">
        <v>190000</v>
      </c>
      <c r="F44" s="320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20">
        <v>160000</v>
      </c>
      <c r="F45" s="320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20">
        <v>150000</v>
      </c>
      <c r="F46" s="320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20">
        <v>150000</v>
      </c>
      <c r="F47" s="320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20">
        <v>1500</v>
      </c>
      <c r="F48" s="320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20">
        <v>150000</v>
      </c>
      <c r="F49" s="320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20">
        <v>8000</v>
      </c>
      <c r="F50" s="320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20">
        <v>150000</v>
      </c>
      <c r="F51" s="320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20"/>
      <c r="F52" s="320"/>
      <c r="G52" s="321"/>
      <c r="H52" s="321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334" t="s">
        <v>72</v>
      </c>
      <c r="C55" s="334"/>
      <c r="D55" s="334"/>
      <c r="E55" s="334"/>
      <c r="F55" s="334"/>
      <c r="G55" s="334"/>
      <c r="H55" s="61"/>
      <c r="I55" s="62">
        <f>+SUM(I6:I38)</f>
        <v>5100000</v>
      </c>
    </row>
    <row r="56" spans="1:10" ht="16.5" thickTop="1" thickBot="1" x14ac:dyDescent="0.3">
      <c r="A56" s="21"/>
      <c r="B56" s="334" t="s">
        <v>126</v>
      </c>
      <c r="C56" s="334"/>
      <c r="D56" s="334"/>
      <c r="E56" s="334"/>
      <c r="F56" s="334"/>
      <c r="G56" s="334"/>
      <c r="H56" s="61"/>
      <c r="I56" s="62" t="e">
        <f>+I55+#REF!</f>
        <v>#REF!</v>
      </c>
    </row>
    <row r="57" spans="1:10" ht="15.75" thickTop="1" x14ac:dyDescent="0.25">
      <c r="A57" s="21"/>
      <c r="B57" s="303"/>
      <c r="C57" s="303"/>
      <c r="D57" s="303"/>
      <c r="E57" s="286"/>
      <c r="F57" s="286"/>
      <c r="G57" s="287"/>
      <c r="H57" s="287"/>
      <c r="I57" s="53"/>
    </row>
    <row r="58" spans="1:10" x14ac:dyDescent="0.25">
      <c r="A58"/>
      <c r="B58" s="348" t="s">
        <v>189</v>
      </c>
      <c r="C58" s="348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49" t="s">
        <v>286</v>
      </c>
      <c r="C81" s="349"/>
      <c r="D81" s="349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49" t="s">
        <v>285</v>
      </c>
      <c r="C82" s="349"/>
      <c r="D82" s="349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49" t="s">
        <v>287</v>
      </c>
      <c r="C83" s="349"/>
      <c r="D83" s="349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20">
        <v>49900</v>
      </c>
      <c r="F137" s="320"/>
      <c r="G137" s="321" t="e">
        <f>ROUNDUP(((G130*1)/8),0)</f>
        <v>#VALUE!</v>
      </c>
      <c r="H137" s="321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309"/>
      <c r="H421" s="309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309"/>
      <c r="H422" s="309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30" t="s">
        <v>150</v>
      </c>
      <c r="C4" s="330"/>
      <c r="D4" s="330"/>
      <c r="E4" s="330"/>
    </row>
    <row r="5" spans="1:6" ht="15" customHeight="1" x14ac:dyDescent="0.25">
      <c r="A5" s="21"/>
      <c r="B5" s="353" t="s">
        <v>151</v>
      </c>
      <c r="C5" s="353"/>
      <c r="D5" s="353"/>
      <c r="E5" s="353"/>
      <c r="F5" s="353"/>
    </row>
    <row r="6" spans="1:6" ht="15" customHeight="1" x14ac:dyDescent="0.25">
      <c r="A6" s="21"/>
      <c r="B6" s="353" t="s">
        <v>152</v>
      </c>
      <c r="C6" s="353"/>
      <c r="D6" s="353"/>
      <c r="E6" s="353"/>
      <c r="F6" s="353"/>
    </row>
    <row r="7" spans="1:6" ht="15" customHeight="1" x14ac:dyDescent="0.25">
      <c r="A7" s="21"/>
      <c r="B7" s="353" t="s">
        <v>153</v>
      </c>
      <c r="C7" s="353"/>
      <c r="D7" s="353"/>
      <c r="E7" s="353"/>
      <c r="F7" s="353"/>
    </row>
    <row r="8" spans="1:6" ht="15" customHeight="1" x14ac:dyDescent="0.25">
      <c r="A8" s="21"/>
      <c r="B8" s="353" t="s">
        <v>87</v>
      </c>
      <c r="C8" s="353"/>
      <c r="D8" s="353"/>
      <c r="E8" s="353"/>
      <c r="F8" s="353"/>
    </row>
    <row r="9" spans="1:6" ht="33" customHeight="1" x14ac:dyDescent="0.25">
      <c r="A9" s="21"/>
      <c r="B9" s="352" t="s">
        <v>88</v>
      </c>
      <c r="C9" s="352"/>
      <c r="D9" s="352"/>
      <c r="E9" s="352"/>
      <c r="F9" s="352"/>
    </row>
    <row r="10" spans="1:6" x14ac:dyDescent="0.25">
      <c r="A10" s="21"/>
      <c r="B10" s="304" t="str">
        <f>IF($A10&gt;0,VLOOKUP($A10,[2]ADICIONALES!$A$1:$C$200,2,FALSE),"")</f>
        <v/>
      </c>
      <c r="C10" s="304"/>
      <c r="D10" s="304"/>
    </row>
    <row r="11" spans="1:6" x14ac:dyDescent="0.25">
      <c r="A11" s="21"/>
      <c r="B11" s="304" t="str">
        <f>IF($A11&gt;0,VLOOKUP($A11,[2]ADICIONALES!$A$1:$C$200,2,FALSE),"")</f>
        <v/>
      </c>
      <c r="C11" s="304"/>
      <c r="D11" s="304"/>
    </row>
    <row r="12" spans="1:6" x14ac:dyDescent="0.25">
      <c r="A12" s="21"/>
      <c r="B12" s="304" t="str">
        <f>IF($A12&gt;0,VLOOKUP($A12,[2]ADICIONALES!$A$1:$C$200,2,FALSE),"")</f>
        <v/>
      </c>
      <c r="C12" s="304"/>
      <c r="D12" s="304"/>
    </row>
    <row r="13" spans="1:6" x14ac:dyDescent="0.25">
      <c r="A13" s="21"/>
      <c r="B13" s="304" t="str">
        <f>IF($A13&gt;0,VLOOKUP($A13,[2]ADICIONALES!$A$1:$C$200,2,FALSE),"")</f>
        <v/>
      </c>
      <c r="C13" s="304"/>
      <c r="D13" s="304"/>
    </row>
    <row r="14" spans="1:6" x14ac:dyDescent="0.25">
      <c r="A14" s="21"/>
      <c r="B14" s="304" t="str">
        <f>IF($A14&gt;0,VLOOKUP($A14,[2]ADICIONALES!$A$1:$C$200,2,FALSE),"")</f>
        <v/>
      </c>
      <c r="C14" s="304"/>
      <c r="D14" s="304"/>
    </row>
    <row r="15" spans="1:6" x14ac:dyDescent="0.25">
      <c r="A15" s="21"/>
      <c r="B15" s="304" t="str">
        <f>IF($A15&gt;0,VLOOKUP($A15,[2]ADICIONALES!$A$1:$C$200,2,FALSE),"")</f>
        <v/>
      </c>
      <c r="C15" s="304"/>
      <c r="D15" s="304"/>
    </row>
    <row r="16" spans="1:6" x14ac:dyDescent="0.25">
      <c r="A16" s="21"/>
      <c r="B16" s="304" t="str">
        <f>IF($A16&gt;0,VLOOKUP($A16,[2]ADICIONALES!$A$1:$C$200,2,FALSE),"")</f>
        <v/>
      </c>
      <c r="C16" s="304"/>
      <c r="D16" s="304"/>
    </row>
    <row r="17" spans="1:4" x14ac:dyDescent="0.25">
      <c r="A17" s="21"/>
      <c r="B17" s="304" t="str">
        <f>IF($A17&gt;0,VLOOKUP($A17,[2]ADICIONALES!$A$1:$C$200,2,FALSE),"")</f>
        <v/>
      </c>
      <c r="C17" s="304"/>
      <c r="D17" s="304"/>
    </row>
    <row r="18" spans="1:4" x14ac:dyDescent="0.25">
      <c r="A18" s="21"/>
      <c r="B18" s="304" t="str">
        <f>IF($A18&gt;0,VLOOKUP($A18,[2]ADICIONALES!$A$1:$C$200,2,FALSE),"")</f>
        <v/>
      </c>
      <c r="C18" s="304"/>
      <c r="D18" s="304"/>
    </row>
    <row r="19" spans="1:4" x14ac:dyDescent="0.25">
      <c r="A19" s="21"/>
      <c r="B19" s="304" t="str">
        <f>IF($A19&gt;0,VLOOKUP($A19,[2]ADICIONALES!$A$1:$C$200,2,FALSE),"")</f>
        <v/>
      </c>
      <c r="C19" s="304"/>
      <c r="D19" s="304"/>
    </row>
    <row r="20" spans="1:4" x14ac:dyDescent="0.25">
      <c r="A20" s="21"/>
      <c r="B20" s="304" t="str">
        <f>IF($A20&gt;0,VLOOKUP($A20,[2]ADICIONALES!$A$1:$C$200,2,FALSE),"")</f>
        <v/>
      </c>
      <c r="C20" s="304"/>
      <c r="D20" s="304"/>
    </row>
    <row r="21" spans="1:4" x14ac:dyDescent="0.25">
      <c r="A21" s="21"/>
      <c r="B21" s="304" t="str">
        <f>IF($A21&gt;0,VLOOKUP($A21,[2]ADICIONALES!$A$1:$C$200,2,FALSE),"")</f>
        <v/>
      </c>
      <c r="C21" s="304"/>
      <c r="D21" s="304"/>
    </row>
    <row r="22" spans="1:4" x14ac:dyDescent="0.25">
      <c r="A22" s="21"/>
      <c r="B22" s="304" t="str">
        <f>IF($A22&gt;0,VLOOKUP($A22,[2]ADICIONALES!$A$1:$C$200,2,FALSE),"")</f>
        <v/>
      </c>
      <c r="C22" s="304"/>
      <c r="D22" s="304"/>
    </row>
    <row r="23" spans="1:4" x14ac:dyDescent="0.25">
      <c r="A23" s="21"/>
      <c r="B23" s="304" t="str">
        <f>IF($A23&gt;0,VLOOKUP($A23,[2]ADICIONALES!$A$1:$C$200,2,FALSE),"")</f>
        <v/>
      </c>
      <c r="C23" s="304"/>
      <c r="D23" s="304"/>
    </row>
    <row r="24" spans="1:4" x14ac:dyDescent="0.25">
      <c r="A24" s="21"/>
      <c r="B24" s="304" t="str">
        <f>IF($A24&gt;0,VLOOKUP($A24,[2]ADICIONALES!$A$1:$C$200,2,FALSE),"")</f>
        <v/>
      </c>
      <c r="C24" s="304"/>
      <c r="D24" s="304"/>
    </row>
    <row r="25" spans="1:4" x14ac:dyDescent="0.25">
      <c r="A25" s="21"/>
      <c r="B25" s="304" t="str">
        <f>IF($A25&gt;0,VLOOKUP($A25,[2]ADICIONALES!$A$1:$C$200,2,FALSE),"")</f>
        <v/>
      </c>
      <c r="C25" s="304"/>
      <c r="D25" s="304"/>
    </row>
    <row r="26" spans="1:4" x14ac:dyDescent="0.25">
      <c r="A26" s="21"/>
      <c r="B26" s="304" t="str">
        <f>IF($A26&gt;0,VLOOKUP($A26,[2]ADICIONALES!$A$1:$C$200,2,FALSE),"")</f>
        <v/>
      </c>
      <c r="C26" s="304"/>
      <c r="D26" s="304"/>
    </row>
    <row r="27" spans="1:4" x14ac:dyDescent="0.25">
      <c r="A27" s="21"/>
      <c r="B27" s="304" t="str">
        <f>IF($A27&gt;0,VLOOKUP($A27,[2]ADICIONALES!$A$1:$C$200,2,FALSE),"")</f>
        <v/>
      </c>
      <c r="C27" s="304"/>
      <c r="D27" s="304"/>
    </row>
    <row r="28" spans="1:4" x14ac:dyDescent="0.25">
      <c r="A28" s="21"/>
      <c r="B28" s="304" t="str">
        <f>IF($A28&gt;0,VLOOKUP($A28,[2]ADICIONALES!$A$1:$C$200,2,FALSE),"")</f>
        <v/>
      </c>
      <c r="C28" s="304"/>
      <c r="D28" s="304"/>
    </row>
    <row r="29" spans="1:4" x14ac:dyDescent="0.25">
      <c r="A29" s="21"/>
      <c r="B29" s="304" t="str">
        <f>IF($A29&gt;0,VLOOKUP($A29,[2]ADICIONALES!$A$1:$C$200,2,FALSE),"")</f>
        <v/>
      </c>
      <c r="C29" s="304"/>
      <c r="D29" s="304"/>
    </row>
    <row r="30" spans="1:4" x14ac:dyDescent="0.25">
      <c r="A30" s="21"/>
      <c r="B30" s="304" t="str">
        <f>IF($A30&gt;0,VLOOKUP($A30,[2]ADICIONALES!$A$1:$C$200,2,FALSE),"")</f>
        <v/>
      </c>
      <c r="C30" s="304"/>
      <c r="D30" s="304"/>
    </row>
    <row r="31" spans="1:4" x14ac:dyDescent="0.25">
      <c r="A31" s="21"/>
      <c r="B31" s="304" t="str">
        <f>IF($A31&gt;0,VLOOKUP($A31,[2]ADICIONALES!$A$1:$C$200,2,FALSE),"")</f>
        <v/>
      </c>
      <c r="C31" s="304"/>
      <c r="D31" s="304"/>
    </row>
    <row r="32" spans="1:4" x14ac:dyDescent="0.25">
      <c r="A32" s="21"/>
      <c r="B32" s="304" t="str">
        <f>IF($A32&gt;0,VLOOKUP($A32,[2]ADICIONALES!$A$1:$C$200,2,FALSE),"")</f>
        <v/>
      </c>
      <c r="C32" s="304"/>
      <c r="D32" s="304"/>
    </row>
    <row r="33" spans="1:13" x14ac:dyDescent="0.25">
      <c r="A33" s="21"/>
      <c r="B33" s="304" t="str">
        <f>IF($A33&gt;0,VLOOKUP($A33,[2]ADICIONALES!$A$1:$C$200,2,FALSE),"")</f>
        <v/>
      </c>
      <c r="C33" s="304"/>
      <c r="D33" s="304"/>
    </row>
    <row r="34" spans="1:13" x14ac:dyDescent="0.25">
      <c r="A34" s="21"/>
      <c r="B34" s="304" t="str">
        <f>IF($A34&gt;0,VLOOKUP($A34,[2]ADICIONALES!$A$1:$C$200,2,FALSE),"")</f>
        <v/>
      </c>
      <c r="C34" s="304"/>
      <c r="D34" s="304"/>
    </row>
    <row r="35" spans="1:13" x14ac:dyDescent="0.25">
      <c r="A35" s="21"/>
      <c r="B35" s="304" t="str">
        <f>IF($A35&gt;0,VLOOKUP($A35,[2]ADICIONALES!$A$1:$C$200,2,FALSE),"")</f>
        <v/>
      </c>
      <c r="C35" s="304"/>
      <c r="D35" s="304"/>
    </row>
    <row r="36" spans="1:13" s="25" customFormat="1" x14ac:dyDescent="0.25">
      <c r="A36" s="21"/>
      <c r="B36" s="304" t="str">
        <f>IF($A36&gt;0,VLOOKUP($A36,[2]ADICIONALES!$A$1:$C$200,2,FALSE),"")</f>
        <v/>
      </c>
      <c r="C36" s="304"/>
      <c r="D36" s="304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5" customWidth="1"/>
    <col min="2" max="2" width="18.42578125" style="214" customWidth="1"/>
    <col min="3" max="16384" width="9.140625" style="215"/>
  </cols>
  <sheetData>
    <row r="1" spans="1:12" x14ac:dyDescent="0.3">
      <c r="A1" s="213" t="s">
        <v>364</v>
      </c>
    </row>
    <row r="2" spans="1:12" x14ac:dyDescent="0.3">
      <c r="A2" s="216" t="s">
        <v>365</v>
      </c>
    </row>
    <row r="3" spans="1:12" x14ac:dyDescent="0.3">
      <c r="A3" s="216"/>
    </row>
    <row r="4" spans="1:12" x14ac:dyDescent="0.3">
      <c r="A4" s="217" t="s">
        <v>399</v>
      </c>
      <c r="L4" s="217" t="s">
        <v>366</v>
      </c>
    </row>
    <row r="5" spans="1:12" x14ac:dyDescent="0.3">
      <c r="A5" s="222" t="s">
        <v>367</v>
      </c>
      <c r="B5" s="224">
        <v>3900</v>
      </c>
    </row>
    <row r="6" spans="1:12" x14ac:dyDescent="0.3">
      <c r="A6" s="222" t="s">
        <v>368</v>
      </c>
      <c r="B6" s="225">
        <v>3.4</v>
      </c>
    </row>
    <row r="7" spans="1:12" x14ac:dyDescent="0.3">
      <c r="A7" s="222" t="s">
        <v>369</v>
      </c>
      <c r="B7" s="225">
        <v>3.4</v>
      </c>
    </row>
    <row r="8" spans="1:12" x14ac:dyDescent="0.3">
      <c r="A8" s="222" t="s">
        <v>370</v>
      </c>
      <c r="B8" s="225">
        <v>3.2</v>
      </c>
    </row>
    <row r="9" spans="1:12" x14ac:dyDescent="0.3">
      <c r="A9" s="222" t="s">
        <v>371</v>
      </c>
      <c r="B9" s="225">
        <v>1.9</v>
      </c>
    </row>
    <row r="10" spans="1:12" x14ac:dyDescent="0.3">
      <c r="A10" s="222" t="s">
        <v>372</v>
      </c>
      <c r="B10" s="225">
        <v>2.9</v>
      </c>
    </row>
    <row r="11" spans="1:12" x14ac:dyDescent="0.3">
      <c r="A11" s="222" t="s">
        <v>373</v>
      </c>
      <c r="B11" s="225">
        <v>2.5</v>
      </c>
    </row>
    <row r="12" spans="1:12" x14ac:dyDescent="0.3">
      <c r="A12" s="218"/>
      <c r="B12" s="226"/>
    </row>
    <row r="13" spans="1:12" x14ac:dyDescent="0.3">
      <c r="A13" s="219" t="s">
        <v>400</v>
      </c>
      <c r="B13" s="226"/>
    </row>
    <row r="14" spans="1:12" x14ac:dyDescent="0.3">
      <c r="A14" s="222" t="s">
        <v>374</v>
      </c>
      <c r="B14" s="225">
        <v>4.5</v>
      </c>
    </row>
    <row r="15" spans="1:12" x14ac:dyDescent="0.3">
      <c r="A15" s="222" t="s">
        <v>375</v>
      </c>
      <c r="B15" s="225">
        <v>4.5</v>
      </c>
    </row>
    <row r="16" spans="1:12" x14ac:dyDescent="0.3">
      <c r="A16" s="222" t="s">
        <v>376</v>
      </c>
      <c r="B16" s="225">
        <v>3.4</v>
      </c>
    </row>
    <row r="17" spans="1:2" x14ac:dyDescent="0.3">
      <c r="A17" s="222" t="s">
        <v>377</v>
      </c>
      <c r="B17" s="225">
        <v>3.4</v>
      </c>
    </row>
    <row r="18" spans="1:2" x14ac:dyDescent="0.3">
      <c r="A18" s="222" t="s">
        <v>378</v>
      </c>
      <c r="B18" s="225">
        <v>3.4</v>
      </c>
    </row>
    <row r="19" spans="1:2" x14ac:dyDescent="0.3">
      <c r="A19" s="222" t="s">
        <v>379</v>
      </c>
      <c r="B19" s="225">
        <v>2.9</v>
      </c>
    </row>
    <row r="20" spans="1:2" x14ac:dyDescent="0.3">
      <c r="A20" s="222" t="s">
        <v>380</v>
      </c>
      <c r="B20" s="225">
        <v>2.4</v>
      </c>
    </row>
    <row r="21" spans="1:2" x14ac:dyDescent="0.3">
      <c r="A21" s="222" t="s">
        <v>381</v>
      </c>
      <c r="B21" s="225">
        <v>4.8</v>
      </c>
    </row>
    <row r="22" spans="1:2" x14ac:dyDescent="0.3">
      <c r="A22" s="222" t="s">
        <v>382</v>
      </c>
      <c r="B22" s="225">
        <v>4.5</v>
      </c>
    </row>
    <row r="23" spans="1:2" x14ac:dyDescent="0.3">
      <c r="A23" s="222" t="s">
        <v>383</v>
      </c>
      <c r="B23" s="225">
        <v>3.4</v>
      </c>
    </row>
    <row r="24" spans="1:2" x14ac:dyDescent="0.3">
      <c r="A24" s="220"/>
      <c r="B24" s="226"/>
    </row>
    <row r="25" spans="1:2" x14ac:dyDescent="0.3">
      <c r="A25" s="221" t="s">
        <v>401</v>
      </c>
      <c r="B25" s="226"/>
    </row>
    <row r="26" spans="1:2" x14ac:dyDescent="0.3">
      <c r="A26" s="222" t="s">
        <v>384</v>
      </c>
      <c r="B26" s="225">
        <v>3.2</v>
      </c>
    </row>
    <row r="27" spans="1:2" x14ac:dyDescent="0.3">
      <c r="A27" s="222" t="s">
        <v>385</v>
      </c>
      <c r="B27" s="225">
        <v>2.9</v>
      </c>
    </row>
    <row r="28" spans="1:2" x14ac:dyDescent="0.3">
      <c r="A28" s="222" t="s">
        <v>386</v>
      </c>
      <c r="B28" s="225">
        <v>2</v>
      </c>
    </row>
    <row r="29" spans="1:2" x14ac:dyDescent="0.3">
      <c r="A29" s="220"/>
      <c r="B29" s="226"/>
    </row>
    <row r="30" spans="1:2" x14ac:dyDescent="0.3">
      <c r="A30" s="221" t="s">
        <v>402</v>
      </c>
      <c r="B30" s="226"/>
    </row>
    <row r="31" spans="1:2" x14ac:dyDescent="0.3">
      <c r="A31" s="222" t="s">
        <v>387</v>
      </c>
      <c r="B31" s="225">
        <v>3.9</v>
      </c>
    </row>
    <row r="32" spans="1:2" x14ac:dyDescent="0.3">
      <c r="A32" s="222" t="s">
        <v>388</v>
      </c>
      <c r="B32" s="225">
        <v>3.4</v>
      </c>
    </row>
    <row r="33" spans="1:2" x14ac:dyDescent="0.3">
      <c r="A33" s="222" t="s">
        <v>389</v>
      </c>
      <c r="B33" s="225">
        <v>3.4</v>
      </c>
    </row>
    <row r="34" spans="1:2" x14ac:dyDescent="0.3">
      <c r="A34" s="222" t="s">
        <v>390</v>
      </c>
      <c r="B34" s="225">
        <v>2.5</v>
      </c>
    </row>
    <row r="35" spans="1:2" x14ac:dyDescent="0.3">
      <c r="A35" s="220"/>
      <c r="B35" s="226"/>
    </row>
    <row r="36" spans="1:2" x14ac:dyDescent="0.3">
      <c r="A36" s="223" t="s">
        <v>403</v>
      </c>
      <c r="B36" s="226"/>
    </row>
    <row r="37" spans="1:2" x14ac:dyDescent="0.3">
      <c r="A37" s="222" t="s">
        <v>391</v>
      </c>
      <c r="B37" s="225">
        <v>4.9000000000000004</v>
      </c>
    </row>
    <row r="38" spans="1:2" x14ac:dyDescent="0.3">
      <c r="A38" s="222" t="s">
        <v>392</v>
      </c>
      <c r="B38" s="225">
        <v>3.9</v>
      </c>
    </row>
    <row r="39" spans="1:2" x14ac:dyDescent="0.3">
      <c r="A39" s="222" t="s">
        <v>393</v>
      </c>
      <c r="B39" s="225">
        <v>3.9</v>
      </c>
    </row>
    <row r="40" spans="1:2" x14ac:dyDescent="0.3">
      <c r="A40" s="222" t="s">
        <v>394</v>
      </c>
      <c r="B40" s="225">
        <v>3.9</v>
      </c>
    </row>
    <row r="41" spans="1:2" x14ac:dyDescent="0.3">
      <c r="A41" s="222" t="s">
        <v>395</v>
      </c>
      <c r="B41" s="225">
        <v>3.4</v>
      </c>
    </row>
    <row r="42" spans="1:2" x14ac:dyDescent="0.3">
      <c r="A42" s="222" t="s">
        <v>396</v>
      </c>
      <c r="B42" s="225">
        <v>3.9</v>
      </c>
    </row>
    <row r="43" spans="1:2" x14ac:dyDescent="0.3">
      <c r="A43" s="222" t="s">
        <v>397</v>
      </c>
      <c r="B43" s="225">
        <v>3.9</v>
      </c>
    </row>
    <row r="44" spans="1:2" x14ac:dyDescent="0.3">
      <c r="A44" s="222" t="s">
        <v>398</v>
      </c>
      <c r="B44" s="22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9"/>
  <sheetViews>
    <sheetView showGridLines="0" tabSelected="1" topLeftCell="A29" zoomScaleNormal="100" zoomScaleSheetLayoutView="100" workbookViewId="0">
      <selection activeCell="E41" sqref="E41:F41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4" t="s">
        <v>429</v>
      </c>
      <c r="C2" s="294"/>
      <c r="D2" s="294"/>
      <c r="E2" s="294"/>
      <c r="F2" s="294"/>
      <c r="G2" s="294"/>
      <c r="H2" s="294"/>
      <c r="I2" s="294"/>
    </row>
    <row r="3" spans="2:13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3" ht="12.75" customHeight="1" x14ac:dyDescent="0.25">
      <c r="B4" s="315" t="s">
        <v>49</v>
      </c>
      <c r="C4" s="315"/>
      <c r="D4" s="315"/>
      <c r="E4" s="35">
        <v>0.66666666666666663</v>
      </c>
      <c r="F4" s="316" t="s">
        <v>73</v>
      </c>
      <c r="G4" s="317"/>
      <c r="H4" s="36">
        <v>0.98958333333333337</v>
      </c>
      <c r="I4" s="37">
        <f ca="1">NOW()</f>
        <v>42609.711727083333</v>
      </c>
    </row>
    <row r="5" spans="2:13" ht="15.75" x14ac:dyDescent="0.25">
      <c r="B5" s="318" t="s">
        <v>348</v>
      </c>
      <c r="C5" s="318"/>
      <c r="D5" s="318"/>
      <c r="E5" s="319" t="s">
        <v>52</v>
      </c>
      <c r="F5" s="319"/>
      <c r="G5" s="319" t="s">
        <v>50</v>
      </c>
      <c r="H5" s="319"/>
      <c r="I5" s="277">
        <v>120</v>
      </c>
      <c r="J5" s="275"/>
      <c r="K5" s="275" t="s">
        <v>308</v>
      </c>
      <c r="M5" s="8"/>
    </row>
    <row r="6" spans="2:13" ht="6.75" customHeight="1" x14ac:dyDescent="0.25">
      <c r="B6" s="278"/>
      <c r="C6" s="278"/>
      <c r="D6" s="278"/>
      <c r="E6" s="276"/>
      <c r="F6" s="276"/>
      <c r="G6" s="276"/>
      <c r="H6" s="276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20">
        <v>3990000</v>
      </c>
      <c r="F7" s="320"/>
      <c r="G7" s="321">
        <v>1</v>
      </c>
      <c r="H7" s="321"/>
      <c r="I7" s="40">
        <f>E7*G7</f>
        <v>3990000</v>
      </c>
      <c r="J7" s="275"/>
      <c r="K7" s="53">
        <v>3490000</v>
      </c>
    </row>
    <row r="8" spans="2:13" ht="36" customHeight="1" x14ac:dyDescent="0.25">
      <c r="B8" s="323" t="s">
        <v>420</v>
      </c>
      <c r="C8" s="323"/>
      <c r="D8" s="323"/>
      <c r="E8" s="321" t="s">
        <v>51</v>
      </c>
      <c r="F8" s="321"/>
      <c r="G8" s="321" t="s">
        <v>51</v>
      </c>
      <c r="H8" s="321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20">
        <v>5800</v>
      </c>
      <c r="F9" s="320"/>
      <c r="G9" s="321">
        <f>+I5</f>
        <v>120</v>
      </c>
      <c r="H9" s="321"/>
      <c r="I9" s="271">
        <f t="shared" ref="I9:I14" si="0">E9*G9</f>
        <v>696000</v>
      </c>
      <c r="J9" s="32"/>
      <c r="K9" s="32"/>
    </row>
    <row r="10" spans="2:13" ht="32.25" customHeight="1" x14ac:dyDescent="0.25">
      <c r="B10" s="322" t="s">
        <v>416</v>
      </c>
      <c r="C10" s="322"/>
      <c r="D10" s="322"/>
      <c r="E10" s="320">
        <v>3400</v>
      </c>
      <c r="F10" s="320"/>
      <c r="G10" s="321">
        <f>+I5</f>
        <v>120</v>
      </c>
      <c r="H10" s="321"/>
      <c r="I10" s="182" t="s">
        <v>424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20">
        <v>5800</v>
      </c>
      <c r="F11" s="320"/>
      <c r="G11" s="321">
        <f>+I5</f>
        <v>120</v>
      </c>
      <c r="H11" s="321"/>
      <c r="I11" s="271">
        <f t="shared" si="0"/>
        <v>696000</v>
      </c>
      <c r="J11" s="32"/>
      <c r="K11" s="32"/>
    </row>
    <row r="12" spans="2:13" ht="14.25" customHeight="1" x14ac:dyDescent="0.25">
      <c r="B12" s="14" t="s">
        <v>426</v>
      </c>
      <c r="C12" s="14"/>
      <c r="D12" s="14"/>
      <c r="E12" s="320">
        <v>35900</v>
      </c>
      <c r="F12" s="320"/>
      <c r="G12" s="321">
        <f>I5-G13</f>
        <v>107</v>
      </c>
      <c r="H12" s="321"/>
      <c r="I12" s="271">
        <f>E12*G12</f>
        <v>3841300</v>
      </c>
      <c r="J12" s="32"/>
      <c r="K12" s="32"/>
    </row>
    <row r="13" spans="2:13" x14ac:dyDescent="0.25">
      <c r="B13" s="14" t="s">
        <v>71</v>
      </c>
      <c r="C13" s="14"/>
      <c r="D13" s="14"/>
      <c r="E13" s="320">
        <v>22000</v>
      </c>
      <c r="F13" s="320"/>
      <c r="G13" s="321">
        <v>13</v>
      </c>
      <c r="H13" s="321"/>
      <c r="I13" s="271">
        <f>+E13*G13</f>
        <v>286000</v>
      </c>
      <c r="J13" s="32"/>
      <c r="K13" s="32"/>
    </row>
    <row r="14" spans="2:13" x14ac:dyDescent="0.25">
      <c r="B14" s="14" t="s">
        <v>113</v>
      </c>
      <c r="C14" s="14"/>
      <c r="D14" s="14"/>
      <c r="E14" s="320">
        <v>5800</v>
      </c>
      <c r="F14" s="320"/>
      <c r="G14" s="321">
        <f>+I5</f>
        <v>120</v>
      </c>
      <c r="H14" s="321"/>
      <c r="I14" s="271">
        <f t="shared" si="0"/>
        <v>696000</v>
      </c>
      <c r="J14" s="32"/>
      <c r="K14" s="32"/>
    </row>
    <row r="15" spans="2:13" x14ac:dyDescent="0.25">
      <c r="B15" s="279"/>
      <c r="C15" s="279"/>
      <c r="D15" s="279"/>
      <c r="E15" s="320"/>
      <c r="F15" s="320"/>
      <c r="G15" s="321"/>
      <c r="H15" s="321"/>
      <c r="I15" s="40"/>
      <c r="J15" s="32"/>
      <c r="K15" s="32"/>
    </row>
    <row r="16" spans="2:13" ht="17.100000000000001" customHeight="1" x14ac:dyDescent="0.25">
      <c r="B16" s="324" t="s">
        <v>283</v>
      </c>
      <c r="C16" s="324"/>
      <c r="D16" s="324"/>
      <c r="E16" s="320"/>
      <c r="F16" s="320"/>
      <c r="G16" s="321"/>
      <c r="H16" s="321"/>
      <c r="I16" s="40"/>
      <c r="J16" s="32"/>
      <c r="K16" s="32"/>
    </row>
    <row r="17" spans="1:11" ht="17.100000000000001" customHeight="1" x14ac:dyDescent="0.25">
      <c r="B17" s="325" t="s">
        <v>425</v>
      </c>
      <c r="C17" s="325"/>
      <c r="D17" s="325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20">
        <v>52400</v>
      </c>
      <c r="F18" s="320"/>
      <c r="G18" s="321">
        <f>ROUNDUP(((G12*1)/10),0)+1</f>
        <v>12</v>
      </c>
      <c r="H18" s="321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417</v>
      </c>
      <c r="C19" s="19"/>
      <c r="D19" s="121"/>
      <c r="E19" s="320">
        <v>49900</v>
      </c>
      <c r="F19" s="320"/>
      <c r="G19" s="321">
        <f>ROUNDUP(((G12*1)/8),0)</f>
        <v>14</v>
      </c>
      <c r="H19" s="321"/>
      <c r="I19" s="40">
        <f>G19*E19</f>
        <v>698600</v>
      </c>
      <c r="J19" s="32"/>
      <c r="K19" s="32"/>
    </row>
    <row r="20" spans="1:11" ht="17.100000000000001" hidden="1" customHeight="1" x14ac:dyDescent="0.25">
      <c r="B20" s="26" t="s">
        <v>79</v>
      </c>
      <c r="C20" s="41"/>
      <c r="D20" s="41"/>
      <c r="E20" s="320">
        <f>(114000-(114000*10%))</f>
        <v>102600</v>
      </c>
      <c r="F20" s="320"/>
      <c r="G20" s="321">
        <f>ROUNDUP(((G12*4)*85%/18),0)</f>
        <v>21</v>
      </c>
      <c r="H20" s="321"/>
      <c r="I20" s="40"/>
      <c r="J20" s="32"/>
      <c r="K20" s="32"/>
    </row>
    <row r="21" spans="1:11" ht="17.100000000000001" hidden="1" customHeight="1" x14ac:dyDescent="0.25">
      <c r="B21" s="26" t="s">
        <v>114</v>
      </c>
      <c r="C21" s="41"/>
      <c r="D21" s="41"/>
      <c r="E21" s="320">
        <f>(95000-(95000*10%))</f>
        <v>85500</v>
      </c>
      <c r="F21" s="320"/>
      <c r="G21" s="321">
        <f>ROUNDUP(((G12*4)*15%/18),0)</f>
        <v>4</v>
      </c>
      <c r="H21" s="321"/>
      <c r="I21" s="40"/>
      <c r="J21" s="32"/>
      <c r="K21" s="32"/>
    </row>
    <row r="22" spans="1:11" ht="17.100000000000001" customHeight="1" x14ac:dyDescent="0.25">
      <c r="B22" s="26" t="s">
        <v>421</v>
      </c>
      <c r="C22" s="41"/>
      <c r="D22" s="41"/>
      <c r="E22" s="320">
        <v>30000</v>
      </c>
      <c r="F22" s="320"/>
      <c r="G22" s="321">
        <f>ROUNDUP(((G12*3)*100%/18),0)</f>
        <v>18</v>
      </c>
      <c r="H22" s="321"/>
      <c r="I22" s="40">
        <f>E22*G22</f>
        <v>540000</v>
      </c>
      <c r="J22" s="32"/>
      <c r="K22" s="32"/>
    </row>
    <row r="23" spans="1:11" x14ac:dyDescent="0.25">
      <c r="B23" s="326" t="s">
        <v>76</v>
      </c>
      <c r="C23" s="326"/>
      <c r="D23" s="326"/>
      <c r="E23" s="320">
        <v>11500</v>
      </c>
      <c r="F23" s="320"/>
      <c r="G23" s="321">
        <f>+I5</f>
        <v>120</v>
      </c>
      <c r="H23" s="321"/>
      <c r="I23" s="40">
        <f>G23*E23</f>
        <v>1380000</v>
      </c>
      <c r="J23" s="32"/>
      <c r="K23" s="32"/>
    </row>
    <row r="24" spans="1:11" x14ac:dyDescent="0.25">
      <c r="B24" s="281" t="s">
        <v>2</v>
      </c>
      <c r="C24" s="281"/>
      <c r="D24" s="281"/>
      <c r="E24" s="321" t="s">
        <v>51</v>
      </c>
      <c r="F24" s="321"/>
      <c r="G24" s="321" t="s">
        <v>51</v>
      </c>
      <c r="H24" s="321"/>
      <c r="I24" s="274" t="s">
        <v>51</v>
      </c>
      <c r="J24" s="32"/>
      <c r="K24" s="32"/>
    </row>
    <row r="25" spans="1:11" x14ac:dyDescent="0.25">
      <c r="B25" s="41" t="s">
        <v>70</v>
      </c>
      <c r="C25" s="41"/>
      <c r="D25" s="41"/>
      <c r="E25" s="320">
        <v>110000</v>
      </c>
      <c r="F25" s="320"/>
      <c r="G25" s="321">
        <f>IF(I5&lt;80,8,ROUND((I5*10%),0))+2</f>
        <v>14</v>
      </c>
      <c r="H25" s="321"/>
      <c r="I25" s="40">
        <f>G25*E25</f>
        <v>1540000</v>
      </c>
      <c r="J25" s="32"/>
      <c r="K25" s="32"/>
    </row>
    <row r="26" spans="1:11" ht="15.75" thickBot="1" x14ac:dyDescent="0.3">
      <c r="B26" s="328" t="s">
        <v>116</v>
      </c>
      <c r="C26" s="328"/>
      <c r="D26" s="328"/>
      <c r="E26" s="328"/>
      <c r="F26" s="328"/>
      <c r="G26" s="328"/>
      <c r="H26" s="42"/>
      <c r="I26" s="282">
        <f>SUM(I7:I25)</f>
        <v>14992700</v>
      </c>
      <c r="J26" s="32"/>
      <c r="K26" s="32"/>
    </row>
    <row r="27" spans="1:11" ht="7.5" customHeight="1" thickTop="1" x14ac:dyDescent="0.25">
      <c r="B27" s="43"/>
      <c r="C27" s="43"/>
      <c r="D27" s="43"/>
      <c r="E27" s="40"/>
      <c r="F27" s="40"/>
      <c r="G27" s="42"/>
      <c r="H27" s="42"/>
      <c r="I27" s="44"/>
      <c r="J27" s="32"/>
      <c r="K27" s="32"/>
    </row>
    <row r="28" spans="1:11" x14ac:dyDescent="0.25">
      <c r="B28" s="329" t="s">
        <v>3</v>
      </c>
      <c r="C28" s="329"/>
      <c r="D28" s="329"/>
      <c r="E28" s="329"/>
      <c r="F28" s="329"/>
      <c r="G28" s="329"/>
      <c r="H28" s="329"/>
      <c r="I28" s="329"/>
      <c r="J28" s="32"/>
      <c r="K28" s="32"/>
    </row>
    <row r="29" spans="1:11" ht="4.5" customHeight="1" x14ac:dyDescent="0.25">
      <c r="B29" s="276"/>
      <c r="C29" s="276"/>
      <c r="D29" s="276"/>
      <c r="E29" s="276"/>
      <c r="F29" s="276"/>
      <c r="G29" s="276"/>
      <c r="H29" s="276"/>
      <c r="I29" s="39"/>
      <c r="J29" s="32"/>
      <c r="K29" s="32"/>
    </row>
    <row r="30" spans="1:11" ht="2.25" customHeight="1" x14ac:dyDescent="0.25">
      <c r="B30" s="280"/>
      <c r="C30" s="280"/>
      <c r="D30" s="280"/>
      <c r="E30" s="280"/>
      <c r="F30" s="280"/>
      <c r="G30" s="280"/>
      <c r="H30" s="280"/>
      <c r="I30" s="46"/>
      <c r="J30" s="32"/>
      <c r="K30" s="32"/>
    </row>
    <row r="31" spans="1:11" ht="5.25" customHeight="1" x14ac:dyDescent="0.25">
      <c r="A31" s="19"/>
      <c r="B31" s="268"/>
      <c r="C31" s="268"/>
      <c r="D31" s="268"/>
      <c r="E31" s="268"/>
      <c r="F31" s="268"/>
      <c r="G31" s="268"/>
      <c r="H31" s="268"/>
      <c r="I31" s="47"/>
    </row>
    <row r="32" spans="1:11" x14ac:dyDescent="0.25">
      <c r="A32" s="19"/>
      <c r="B32" s="330" t="s">
        <v>361</v>
      </c>
      <c r="C32" s="330"/>
      <c r="D32" s="330"/>
      <c r="E32" s="272" t="s">
        <v>52</v>
      </c>
      <c r="F32" s="20"/>
      <c r="G32" s="20"/>
      <c r="H32" s="272" t="s">
        <v>0</v>
      </c>
      <c r="I32" s="272" t="s">
        <v>4</v>
      </c>
    </row>
    <row r="33" spans="1:11" ht="15" customHeight="1" x14ac:dyDescent="0.25">
      <c r="B33" s="327" t="s">
        <v>415</v>
      </c>
      <c r="C33" s="327"/>
      <c r="D33" s="327"/>
      <c r="E33" s="320">
        <v>1900000</v>
      </c>
      <c r="F33" s="320"/>
      <c r="G33" s="321">
        <v>1</v>
      </c>
      <c r="H33" s="321"/>
      <c r="I33" s="182" t="s">
        <v>424</v>
      </c>
      <c r="J33" s="32"/>
      <c r="K33" s="32"/>
    </row>
    <row r="34" spans="1:11" x14ac:dyDescent="0.25">
      <c r="B34" s="327" t="s">
        <v>418</v>
      </c>
      <c r="C34" s="327"/>
      <c r="D34" s="327"/>
      <c r="E34" s="320">
        <v>1880000</v>
      </c>
      <c r="F34" s="320"/>
      <c r="G34" s="321">
        <v>1</v>
      </c>
      <c r="H34" s="321"/>
      <c r="I34" s="40">
        <f>E34*G34</f>
        <v>1880000</v>
      </c>
      <c r="J34" s="32"/>
      <c r="K34" s="32"/>
    </row>
    <row r="35" spans="1:11" ht="15.75" customHeight="1" x14ac:dyDescent="0.25">
      <c r="A35" s="21"/>
      <c r="B35" s="327" t="s">
        <v>179</v>
      </c>
      <c r="C35" s="327"/>
      <c r="D35" s="327"/>
      <c r="E35" s="320">
        <v>700000</v>
      </c>
      <c r="F35" s="320">
        <v>65000</v>
      </c>
      <c r="G35" s="321">
        <v>1</v>
      </c>
      <c r="H35" s="321"/>
      <c r="I35" s="40">
        <f>E35*G35</f>
        <v>700000</v>
      </c>
    </row>
    <row r="36" spans="1:11" ht="15.75" customHeight="1" x14ac:dyDescent="0.25">
      <c r="A36" s="21"/>
      <c r="B36" s="327" t="s">
        <v>180</v>
      </c>
      <c r="C36" s="327"/>
      <c r="D36" s="327"/>
      <c r="E36" s="320">
        <v>670000</v>
      </c>
      <c r="F36" s="320">
        <v>65000</v>
      </c>
      <c r="G36" s="321">
        <v>1</v>
      </c>
      <c r="H36" s="321"/>
      <c r="I36" s="40">
        <f>E36*G36</f>
        <v>670000</v>
      </c>
    </row>
    <row r="37" spans="1:11" ht="15.75" customHeight="1" x14ac:dyDescent="0.25">
      <c r="A37" s="21"/>
      <c r="B37" s="26" t="s">
        <v>128</v>
      </c>
      <c r="C37" s="26"/>
      <c r="D37" s="19"/>
      <c r="E37" s="320">
        <v>780000</v>
      </c>
      <c r="F37" s="320"/>
      <c r="G37" s="321">
        <v>1</v>
      </c>
      <c r="H37" s="321"/>
      <c r="I37" s="40">
        <f>E37*G37</f>
        <v>780000</v>
      </c>
    </row>
    <row r="38" spans="1:11" ht="15.75" customHeight="1" x14ac:dyDescent="0.25">
      <c r="A38" s="21"/>
      <c r="B38" s="26" t="s">
        <v>419</v>
      </c>
      <c r="C38" s="26"/>
      <c r="D38" s="26"/>
      <c r="E38" s="320">
        <v>220000</v>
      </c>
      <c r="F38" s="320">
        <v>160000</v>
      </c>
      <c r="G38" s="274"/>
      <c r="H38" s="283">
        <v>3.5</v>
      </c>
      <c r="I38" s="40">
        <f>E38*H38</f>
        <v>770000</v>
      </c>
      <c r="J38" s="53"/>
      <c r="K38" s="273"/>
    </row>
    <row r="39" spans="1:11" ht="15.75" thickBot="1" x14ac:dyDescent="0.3">
      <c r="A39" s="21"/>
      <c r="B39" s="328" t="s">
        <v>72</v>
      </c>
      <c r="C39" s="328"/>
      <c r="D39" s="328"/>
      <c r="E39" s="328"/>
      <c r="F39" s="328"/>
      <c r="G39" s="328"/>
      <c r="H39" s="42"/>
      <c r="I39" s="282">
        <f>+SUM(I33:I38)</f>
        <v>4800000</v>
      </c>
    </row>
    <row r="40" spans="1:11" ht="16.5" thickTop="1" thickBot="1" x14ac:dyDescent="0.3">
      <c r="A40" s="21"/>
      <c r="B40" s="328" t="s">
        <v>126</v>
      </c>
      <c r="C40" s="328"/>
      <c r="D40" s="328"/>
      <c r="E40" s="328"/>
      <c r="F40" s="328"/>
      <c r="G40" s="328"/>
      <c r="H40" s="42"/>
      <c r="I40" s="282">
        <f>+I39+I26</f>
        <v>19792700</v>
      </c>
    </row>
    <row r="41" spans="1:11" ht="15.75" thickTop="1" x14ac:dyDescent="0.25">
      <c r="A41" s="21"/>
      <c r="B41" s="303"/>
      <c r="C41" s="303"/>
      <c r="D41" s="303"/>
      <c r="E41" s="286"/>
      <c r="F41" s="286"/>
      <c r="G41" s="287"/>
      <c r="H41" s="287"/>
      <c r="I41" s="53"/>
    </row>
    <row r="42" spans="1:11" ht="15.75" x14ac:dyDescent="0.25">
      <c r="A42" s="21"/>
      <c r="B42" s="155" t="s">
        <v>411</v>
      </c>
      <c r="C42" s="155"/>
      <c r="D42" s="155"/>
      <c r="E42" s="265"/>
      <c r="F42" s="265"/>
      <c r="G42" s="266"/>
      <c r="H42" s="266"/>
      <c r="I42" s="53"/>
    </row>
    <row r="43" spans="1:11" x14ac:dyDescent="0.25">
      <c r="A43" s="21"/>
      <c r="B43" s="106" t="s">
        <v>184</v>
      </c>
      <c r="C43" s="106"/>
      <c r="D43" s="106"/>
      <c r="E43" s="331"/>
      <c r="F43" s="331"/>
      <c r="G43" s="331">
        <v>0.4</v>
      </c>
      <c r="H43" s="331"/>
      <c r="I43" s="107">
        <f>+I7*G43</f>
        <v>1596000</v>
      </c>
    </row>
    <row r="44" spans="1:11" x14ac:dyDescent="0.25">
      <c r="A44" s="21"/>
      <c r="B44" s="108" t="s">
        <v>185</v>
      </c>
      <c r="C44" s="108"/>
      <c r="D44" s="108"/>
      <c r="E44" s="331"/>
      <c r="F44" s="331"/>
      <c r="G44" s="331">
        <v>1</v>
      </c>
      <c r="H44" s="331"/>
      <c r="I44" s="107">
        <f>+I9</f>
        <v>696000</v>
      </c>
    </row>
    <row r="45" spans="1:11" x14ac:dyDescent="0.25">
      <c r="A45" s="21"/>
      <c r="B45" s="106" t="s">
        <v>274</v>
      </c>
      <c r="C45" s="106"/>
      <c r="D45" s="106"/>
      <c r="E45" s="331"/>
      <c r="F45" s="331"/>
      <c r="G45" s="331">
        <v>0.3</v>
      </c>
      <c r="H45" s="331"/>
      <c r="I45" s="107">
        <f>+I35*G45</f>
        <v>210000</v>
      </c>
    </row>
    <row r="46" spans="1:11" x14ac:dyDescent="0.25">
      <c r="A46" s="21"/>
      <c r="B46" s="106" t="s">
        <v>275</v>
      </c>
      <c r="C46" s="108"/>
      <c r="D46" s="108"/>
      <c r="E46" s="269"/>
      <c r="F46" s="269"/>
      <c r="G46" s="269"/>
      <c r="H46" s="269">
        <v>0.25</v>
      </c>
      <c r="I46" s="107">
        <f>+I36*H46</f>
        <v>167500</v>
      </c>
    </row>
    <row r="47" spans="1:11" x14ac:dyDescent="0.25">
      <c r="A47" s="21"/>
      <c r="B47" s="108" t="s">
        <v>186</v>
      </c>
      <c r="C47" s="108"/>
      <c r="D47" s="108"/>
      <c r="E47" s="331"/>
      <c r="F47" s="331"/>
      <c r="G47" s="331">
        <v>1</v>
      </c>
      <c r="H47" s="331"/>
      <c r="I47" s="53">
        <f>+I14</f>
        <v>696000</v>
      </c>
    </row>
    <row r="48" spans="1:11" x14ac:dyDescent="0.25">
      <c r="A48" s="21"/>
      <c r="B48" s="108" t="s">
        <v>187</v>
      </c>
      <c r="C48" s="108"/>
      <c r="D48" s="108"/>
      <c r="E48" s="333"/>
      <c r="F48" s="333"/>
      <c r="G48" s="331">
        <v>1</v>
      </c>
      <c r="H48" s="331"/>
      <c r="I48" s="53">
        <f>+I34</f>
        <v>1880000</v>
      </c>
    </row>
    <row r="49" spans="1:9" x14ac:dyDescent="0.25">
      <c r="A49" s="21"/>
      <c r="B49" s="108" t="s">
        <v>428</v>
      </c>
      <c r="C49" s="108"/>
      <c r="D49" s="108"/>
      <c r="E49" s="270"/>
      <c r="F49" s="270"/>
      <c r="G49" s="269"/>
      <c r="H49" s="269">
        <v>1</v>
      </c>
      <c r="I49" s="53">
        <f>+I22*H49</f>
        <v>540000</v>
      </c>
    </row>
    <row r="50" spans="1:9" ht="15.75" thickBot="1" x14ac:dyDescent="0.3">
      <c r="A50" s="21"/>
      <c r="B50" s="334" t="s">
        <v>182</v>
      </c>
      <c r="C50" s="334"/>
      <c r="D50" s="334"/>
      <c r="E50" s="334"/>
      <c r="F50" s="334"/>
      <c r="G50" s="334"/>
      <c r="H50" s="61"/>
      <c r="I50" s="62">
        <f>+SUM(I43:I49)</f>
        <v>5785500</v>
      </c>
    </row>
    <row r="51" spans="1:9" ht="16.5" thickTop="1" thickBot="1" x14ac:dyDescent="0.3">
      <c r="A51" s="21"/>
      <c r="B51" s="334" t="s">
        <v>183</v>
      </c>
      <c r="C51" s="334"/>
      <c r="D51" s="334"/>
      <c r="E51" s="334"/>
      <c r="F51" s="334"/>
      <c r="G51" s="334"/>
      <c r="H51" s="61"/>
      <c r="I51" s="62">
        <f>+I40-I50</f>
        <v>14007200</v>
      </c>
    </row>
    <row r="52" spans="1:9" ht="15.75" thickTop="1" x14ac:dyDescent="0.25">
      <c r="A52" s="21"/>
      <c r="B52" s="304" t="str">
        <f>IF($A52&gt;0,VLOOKUP($A52,[2]ADICIONALES!$A$1:$C$200,2,FALSE),"")</f>
        <v/>
      </c>
      <c r="C52" s="304"/>
      <c r="D52" s="304"/>
      <c r="E52" s="305" t="str">
        <f>IF($A52&gt;0,VLOOKUP($A52,[2]ADICIONALES!$A$1:$C$200,3,FALSE),"")</f>
        <v/>
      </c>
      <c r="F52" s="305"/>
      <c r="G52" s="32"/>
      <c r="H52" s="264"/>
      <c r="I52" s="22">
        <f>15532200-I51</f>
        <v>1525000</v>
      </c>
    </row>
    <row r="53" spans="1:9" x14ac:dyDescent="0.25">
      <c r="A53" s="21"/>
      <c r="B53" s="304" t="str">
        <f>IF($A53&gt;0,VLOOKUP($A53,[2]ADICIONALES!$A$1:$C$200,2,FALSE),"")</f>
        <v/>
      </c>
      <c r="C53" s="304"/>
      <c r="D53" s="304"/>
      <c r="E53" s="305" t="str">
        <f>IF($A53&gt;0,VLOOKUP($A53,[2]ADICIONALES!$A$1:$C$200,3,FALSE),"")</f>
        <v/>
      </c>
      <c r="F53" s="305"/>
      <c r="G53" s="32"/>
      <c r="H53" s="264"/>
      <c r="I53" s="22" t="str">
        <f t="shared" ref="I53:I69" si="1">IF($H53&gt;0,E53*H53,"")</f>
        <v/>
      </c>
    </row>
    <row r="54" spans="1:9" x14ac:dyDescent="0.25">
      <c r="A54" s="21"/>
      <c r="B54" s="304" t="str">
        <f>IF($A54&gt;0,VLOOKUP($A54,[2]ADICIONALES!$A$1:$C$200,2,FALSE),"")</f>
        <v/>
      </c>
      <c r="C54" s="304"/>
      <c r="D54" s="304"/>
      <c r="E54" s="305" t="str">
        <f>IF($A54&gt;0,VLOOKUP($A54,[2]ADICIONALES!$A$1:$C$200,3,FALSE),"")</f>
        <v/>
      </c>
      <c r="F54" s="305"/>
      <c r="G54" s="32"/>
      <c r="H54" s="264"/>
      <c r="I54" s="22" t="str">
        <f t="shared" si="1"/>
        <v/>
      </c>
    </row>
    <row r="55" spans="1:9" x14ac:dyDescent="0.25">
      <c r="A55" s="21"/>
      <c r="B55" s="304" t="str">
        <f>IF($A55&gt;0,VLOOKUP($A55,[2]ADICIONALES!$A$1:$C$200,2,FALSE),"")</f>
        <v/>
      </c>
      <c r="C55" s="304"/>
      <c r="D55" s="304"/>
      <c r="E55" s="305" t="str">
        <f>IF($A55&gt;0,VLOOKUP($A55,[2]ADICIONALES!$A$1:$C$200,3,FALSE),"")</f>
        <v/>
      </c>
      <c r="F55" s="305"/>
      <c r="G55" s="32"/>
      <c r="H55" s="264"/>
      <c r="I55" s="22" t="str">
        <f t="shared" si="1"/>
        <v/>
      </c>
    </row>
    <row r="56" spans="1:9" x14ac:dyDescent="0.25">
      <c r="A56" s="21"/>
      <c r="B56" s="304" t="str">
        <f>IF($A56&gt;0,VLOOKUP($A56,[2]ADICIONALES!$A$1:$C$200,2,FALSE),"")</f>
        <v/>
      </c>
      <c r="C56" s="304"/>
      <c r="D56" s="304"/>
      <c r="E56" s="305" t="str">
        <f>IF($A56&gt;0,VLOOKUP($A56,[2]ADICIONALES!$A$1:$C$200,3,FALSE),"")</f>
        <v/>
      </c>
      <c r="F56" s="305"/>
      <c r="G56" s="32"/>
      <c r="H56" s="264"/>
      <c r="I56" s="22" t="str">
        <f t="shared" si="1"/>
        <v/>
      </c>
    </row>
    <row r="57" spans="1:9" x14ac:dyDescent="0.25">
      <c r="A57" s="21"/>
      <c r="B57" s="304" t="str">
        <f>IF($A57&gt;0,VLOOKUP($A57,[2]ADICIONALES!$A$1:$C$200,2,FALSE),"")</f>
        <v/>
      </c>
      <c r="C57" s="304"/>
      <c r="D57" s="304"/>
      <c r="E57" s="305" t="str">
        <f>IF($A57&gt;0,VLOOKUP($A57,[2]ADICIONALES!$A$1:$C$200,3,FALSE),"")</f>
        <v/>
      </c>
      <c r="F57" s="305"/>
      <c r="G57" s="32"/>
      <c r="H57" s="264"/>
      <c r="I57" s="22" t="str">
        <f t="shared" si="1"/>
        <v/>
      </c>
    </row>
    <row r="58" spans="1:9" x14ac:dyDescent="0.25">
      <c r="A58" s="21"/>
      <c r="B58" s="304" t="str">
        <f>IF($A58&gt;0,VLOOKUP($A58,[2]ADICIONALES!$A$1:$C$200,2,FALSE),"")</f>
        <v/>
      </c>
      <c r="C58" s="304"/>
      <c r="D58" s="304"/>
      <c r="E58" s="305" t="str">
        <f>IF($A58&gt;0,VLOOKUP($A58,[2]ADICIONALES!$A$1:$C$200,3,FALSE),"")</f>
        <v/>
      </c>
      <c r="F58" s="305"/>
      <c r="G58" s="32"/>
      <c r="H58" s="264"/>
      <c r="I58" s="22" t="str">
        <f t="shared" si="1"/>
        <v/>
      </c>
    </row>
    <row r="59" spans="1:9" x14ac:dyDescent="0.25">
      <c r="A59" s="21"/>
      <c r="B59" s="304" t="str">
        <f>IF($A59&gt;0,VLOOKUP($A59,[2]ADICIONALES!$A$1:$C$200,2,FALSE),"")</f>
        <v/>
      </c>
      <c r="C59" s="304"/>
      <c r="D59" s="304"/>
      <c r="E59" s="305" t="str">
        <f>IF($A59&gt;0,VLOOKUP($A59,[2]ADICIONALES!$A$1:$C$200,3,FALSE),"")</f>
        <v/>
      </c>
      <c r="F59" s="305"/>
      <c r="G59" s="32"/>
      <c r="H59" s="264"/>
      <c r="I59" s="22" t="str">
        <f t="shared" si="1"/>
        <v/>
      </c>
    </row>
    <row r="60" spans="1:9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264"/>
      <c r="I60" s="22" t="str">
        <f t="shared" si="1"/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264"/>
      <c r="I61" s="22" t="str">
        <f t="shared" si="1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264"/>
      <c r="I62" s="22" t="str">
        <f t="shared" si="1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264"/>
      <c r="I63" s="22" t="str">
        <f t="shared" si="1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264"/>
      <c r="I64" s="22" t="str">
        <f t="shared" si="1"/>
        <v/>
      </c>
    </row>
    <row r="65" spans="1:11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264"/>
      <c r="I65" s="22" t="str">
        <f t="shared" si="1"/>
        <v/>
      </c>
    </row>
    <row r="66" spans="1:11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264"/>
      <c r="I66" s="22" t="str">
        <f t="shared" si="1"/>
        <v/>
      </c>
    </row>
    <row r="67" spans="1:11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264"/>
      <c r="I67" s="22" t="str">
        <f t="shared" si="1"/>
        <v/>
      </c>
    </row>
    <row r="68" spans="1:11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264"/>
      <c r="I68" s="22" t="str">
        <f t="shared" si="1"/>
        <v/>
      </c>
    </row>
    <row r="69" spans="1:11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264"/>
      <c r="I69" s="22" t="str">
        <f t="shared" si="1"/>
        <v/>
      </c>
    </row>
    <row r="70" spans="1:11" s="25" customFormat="1" x14ac:dyDescent="0.25">
      <c r="A70" s="21"/>
      <c r="B70" s="304" t="str">
        <f>IF($A70&gt;0,VLOOKUP($A70,[2]ADICIONALES!$A$1:$C$200,2,FALSE),"")</f>
        <v/>
      </c>
      <c r="C70" s="304"/>
      <c r="D70" s="304"/>
      <c r="E70" s="308"/>
      <c r="F70" s="308"/>
      <c r="G70" s="23"/>
      <c r="H70" s="264"/>
      <c r="I70" s="24"/>
    </row>
    <row r="71" spans="1:11" x14ac:dyDescent="0.25">
      <c r="E71" s="307"/>
      <c r="F71" s="307"/>
      <c r="G71" s="32"/>
      <c r="H71" s="264"/>
    </row>
    <row r="72" spans="1:11" s="8" customFormat="1" x14ac:dyDescent="0.25">
      <c r="A72" s="6"/>
      <c r="B72" s="6"/>
      <c r="C72" s="6"/>
      <c r="D72" s="6"/>
      <c r="E72" s="307"/>
      <c r="F72" s="307"/>
      <c r="G72" s="32"/>
      <c r="H72" s="264"/>
      <c r="J72" s="6"/>
      <c r="K72" s="6"/>
    </row>
    <row r="73" spans="1:11" s="8" customFormat="1" x14ac:dyDescent="0.25">
      <c r="A73" s="6"/>
      <c r="B73" s="6"/>
      <c r="C73" s="6"/>
      <c r="D73" s="6"/>
      <c r="E73" s="307"/>
      <c r="F73" s="307"/>
      <c r="G73" s="32"/>
      <c r="H73" s="264"/>
      <c r="J73" s="6"/>
      <c r="K73" s="6"/>
    </row>
    <row r="74" spans="1:11" s="8" customFormat="1" x14ac:dyDescent="0.25">
      <c r="A74" s="6"/>
      <c r="B74" s="6"/>
      <c r="C74" s="6"/>
      <c r="D74" s="6"/>
      <c r="E74" s="307"/>
      <c r="F74" s="307"/>
      <c r="G74" s="32"/>
      <c r="H74" s="264"/>
      <c r="J74" s="6"/>
      <c r="K74" s="6"/>
    </row>
    <row r="75" spans="1:11" s="8" customFormat="1" x14ac:dyDescent="0.25">
      <c r="A75" s="6"/>
      <c r="B75" s="6"/>
      <c r="C75" s="6"/>
      <c r="D75" s="6"/>
      <c r="E75" s="307"/>
      <c r="F75" s="307"/>
      <c r="G75" s="32"/>
      <c r="H75" s="264"/>
      <c r="J75" s="6"/>
      <c r="K75" s="6"/>
    </row>
    <row r="76" spans="1:11" s="8" customFormat="1" x14ac:dyDescent="0.25">
      <c r="A76" s="6"/>
      <c r="B76" s="6"/>
      <c r="C76" s="6"/>
      <c r="D76" s="6"/>
      <c r="E76" s="307"/>
      <c r="F76" s="307"/>
      <c r="G76" s="32"/>
      <c r="H76" s="264"/>
      <c r="J76" s="6"/>
      <c r="K76" s="6"/>
    </row>
    <row r="77" spans="1:11" s="8" customFormat="1" x14ac:dyDescent="0.25">
      <c r="A77" s="6"/>
      <c r="B77" s="6"/>
      <c r="C77" s="6"/>
      <c r="D77" s="6"/>
      <c r="E77" s="307"/>
      <c r="F77" s="307"/>
      <c r="G77" s="32"/>
      <c r="H77" s="264"/>
      <c r="J77" s="6"/>
      <c r="K77" s="6"/>
    </row>
    <row r="78" spans="1:11" s="8" customFormat="1" x14ac:dyDescent="0.25">
      <c r="A78" s="6"/>
      <c r="B78" s="6"/>
      <c r="C78" s="6"/>
      <c r="D78" s="6"/>
      <c r="E78" s="307"/>
      <c r="F78" s="307"/>
      <c r="G78" s="32"/>
      <c r="H78" s="264"/>
      <c r="J78" s="6"/>
      <c r="K78" s="6"/>
    </row>
    <row r="79" spans="1:11" s="8" customFormat="1" x14ac:dyDescent="0.25">
      <c r="A79" s="6"/>
      <c r="B79" s="6"/>
      <c r="C79" s="6"/>
      <c r="D79" s="6"/>
      <c r="E79" s="307"/>
      <c r="F79" s="307"/>
      <c r="G79" s="32"/>
      <c r="H79" s="264"/>
      <c r="J79" s="6"/>
      <c r="K79" s="6"/>
    </row>
    <row r="80" spans="1:11" s="8" customFormat="1" x14ac:dyDescent="0.25">
      <c r="A80" s="6"/>
      <c r="B80" s="6"/>
      <c r="C80" s="6"/>
      <c r="D80" s="6"/>
      <c r="E80" s="307"/>
      <c r="F80" s="307"/>
      <c r="G80" s="32"/>
      <c r="H80" s="264"/>
      <c r="J80" s="6"/>
      <c r="K80" s="6"/>
    </row>
    <row r="81" spans="1:11" s="8" customFormat="1" x14ac:dyDescent="0.25">
      <c r="A81" s="6"/>
      <c r="B81" s="6"/>
      <c r="C81" s="6"/>
      <c r="D81" s="6"/>
      <c r="E81" s="307"/>
      <c r="F81" s="307"/>
      <c r="G81" s="32"/>
      <c r="H81" s="264"/>
      <c r="J81" s="6"/>
      <c r="K81" s="6"/>
    </row>
    <row r="82" spans="1:11" s="8" customFormat="1" x14ac:dyDescent="0.25">
      <c r="A82" s="6"/>
      <c r="B82" s="6"/>
      <c r="C82" s="6"/>
      <c r="D82" s="6"/>
      <c r="E82" s="307"/>
      <c r="F82" s="307"/>
      <c r="G82" s="32"/>
      <c r="H82" s="264"/>
      <c r="J82" s="6"/>
      <c r="K82" s="6"/>
    </row>
    <row r="83" spans="1:11" s="8" customFormat="1" x14ac:dyDescent="0.25">
      <c r="A83" s="6"/>
      <c r="B83" s="6"/>
      <c r="C83" s="6"/>
      <c r="D83" s="6"/>
      <c r="E83" s="307"/>
      <c r="F83" s="307"/>
      <c r="G83" s="32"/>
      <c r="H83" s="264"/>
      <c r="J83" s="6"/>
      <c r="K83" s="6"/>
    </row>
    <row r="84" spans="1:11" s="8" customFormat="1" x14ac:dyDescent="0.25">
      <c r="A84" s="6"/>
      <c r="B84" s="6"/>
      <c r="C84" s="6"/>
      <c r="D84" s="6"/>
      <c r="E84" s="307"/>
      <c r="F84" s="307"/>
      <c r="G84" s="32"/>
      <c r="H84" s="264"/>
      <c r="J84" s="6"/>
      <c r="K84" s="6"/>
    </row>
    <row r="85" spans="1:11" s="8" customFormat="1" x14ac:dyDescent="0.25">
      <c r="A85" s="6"/>
      <c r="B85" s="6"/>
      <c r="C85" s="6"/>
      <c r="D85" s="6"/>
      <c r="E85" s="307"/>
      <c r="F85" s="307"/>
      <c r="G85" s="32"/>
      <c r="H85" s="264"/>
      <c r="J85" s="6"/>
      <c r="K85" s="6"/>
    </row>
    <row r="86" spans="1:11" s="8" customFormat="1" x14ac:dyDescent="0.25">
      <c r="A86" s="6"/>
      <c r="B86" s="6"/>
      <c r="C86" s="6"/>
      <c r="D86" s="6"/>
      <c r="E86" s="307"/>
      <c r="F86" s="307"/>
      <c r="G86" s="32"/>
      <c r="H86" s="264"/>
      <c r="J86" s="6"/>
      <c r="K86" s="6"/>
    </row>
    <row r="87" spans="1:11" s="8" customFormat="1" x14ac:dyDescent="0.25">
      <c r="A87" s="6"/>
      <c r="B87" s="6"/>
      <c r="C87" s="6"/>
      <c r="D87" s="6"/>
      <c r="E87" s="307"/>
      <c r="F87" s="307"/>
      <c r="G87" s="32"/>
      <c r="H87" s="264"/>
      <c r="J87" s="6"/>
      <c r="K87" s="6"/>
    </row>
    <row r="88" spans="1:11" s="8" customFormat="1" x14ac:dyDescent="0.25">
      <c r="A88" s="6"/>
      <c r="B88" s="6"/>
      <c r="C88" s="6"/>
      <c r="D88" s="6"/>
      <c r="E88" s="307"/>
      <c r="F88" s="307"/>
      <c r="G88" s="32"/>
      <c r="H88" s="264"/>
      <c r="J88" s="6"/>
      <c r="K88" s="6"/>
    </row>
    <row r="89" spans="1:11" s="8" customFormat="1" x14ac:dyDescent="0.25">
      <c r="A89" s="6"/>
      <c r="B89" s="6"/>
      <c r="C89" s="6"/>
      <c r="D89" s="6"/>
      <c r="E89" s="307"/>
      <c r="F89" s="307"/>
      <c r="G89" s="32"/>
      <c r="H89" s="264"/>
      <c r="J89" s="6"/>
      <c r="K89" s="6"/>
    </row>
    <row r="90" spans="1:11" s="8" customFormat="1" x14ac:dyDescent="0.25">
      <c r="A90" s="6"/>
      <c r="B90" s="6"/>
      <c r="C90" s="6"/>
      <c r="D90" s="6"/>
      <c r="E90" s="307"/>
      <c r="F90" s="307"/>
      <c r="G90" s="32"/>
      <c r="H90" s="264"/>
      <c r="J90" s="6"/>
      <c r="K90" s="6"/>
    </row>
    <row r="91" spans="1:11" s="8" customFormat="1" x14ac:dyDescent="0.25">
      <c r="A91" s="6"/>
      <c r="B91" s="6"/>
      <c r="C91" s="6"/>
      <c r="D91" s="6"/>
      <c r="E91" s="307"/>
      <c r="F91" s="307"/>
      <c r="G91" s="32"/>
      <c r="H91" s="264"/>
      <c r="J91" s="6"/>
      <c r="K91" s="6"/>
    </row>
    <row r="92" spans="1:11" s="8" customFormat="1" x14ac:dyDescent="0.25">
      <c r="A92" s="6"/>
      <c r="B92" s="6"/>
      <c r="C92" s="6"/>
      <c r="D92" s="6"/>
      <c r="E92" s="307"/>
      <c r="F92" s="307"/>
      <c r="G92" s="32"/>
      <c r="H92" s="264"/>
      <c r="J92" s="6"/>
      <c r="K92" s="6"/>
    </row>
    <row r="93" spans="1:11" s="8" customFormat="1" x14ac:dyDescent="0.25">
      <c r="A93" s="6"/>
      <c r="B93" s="6"/>
      <c r="C93" s="6"/>
      <c r="D93" s="6"/>
      <c r="E93" s="307"/>
      <c r="F93" s="307"/>
      <c r="G93" s="32"/>
      <c r="H93" s="264"/>
      <c r="J93" s="6"/>
      <c r="K93" s="6"/>
    </row>
    <row r="94" spans="1:11" s="8" customFormat="1" x14ac:dyDescent="0.25">
      <c r="A94" s="6"/>
      <c r="B94" s="6"/>
      <c r="C94" s="6"/>
      <c r="D94" s="6"/>
      <c r="E94" s="307"/>
      <c r="F94" s="307"/>
      <c r="G94" s="32"/>
      <c r="H94" s="264"/>
      <c r="J94" s="6"/>
      <c r="K94" s="6"/>
    </row>
    <row r="95" spans="1:11" s="8" customFormat="1" x14ac:dyDescent="0.25">
      <c r="A95" s="6"/>
      <c r="B95" s="6"/>
      <c r="C95" s="6"/>
      <c r="D95" s="6"/>
      <c r="E95" s="307"/>
      <c r="F95" s="307"/>
      <c r="G95" s="32"/>
      <c r="H95" s="264"/>
      <c r="J95" s="6"/>
      <c r="K95" s="6"/>
    </row>
    <row r="96" spans="1:11" s="8" customFormat="1" x14ac:dyDescent="0.25">
      <c r="A96" s="6"/>
      <c r="B96" s="6"/>
      <c r="C96" s="6"/>
      <c r="D96" s="6"/>
      <c r="E96" s="307"/>
      <c r="F96" s="307"/>
      <c r="G96" s="32"/>
      <c r="H96" s="264"/>
      <c r="J96" s="6"/>
      <c r="K96" s="6"/>
    </row>
    <row r="97" spans="1:11" s="8" customFormat="1" x14ac:dyDescent="0.25">
      <c r="A97" s="6"/>
      <c r="B97" s="6"/>
      <c r="C97" s="6"/>
      <c r="D97" s="6"/>
      <c r="E97" s="307"/>
      <c r="F97" s="307"/>
      <c r="G97" s="32"/>
      <c r="H97" s="264"/>
      <c r="J97" s="6"/>
      <c r="K97" s="6"/>
    </row>
    <row r="98" spans="1:11" s="8" customFormat="1" x14ac:dyDescent="0.25">
      <c r="A98" s="6"/>
      <c r="B98" s="6"/>
      <c r="C98" s="6"/>
      <c r="D98" s="6"/>
      <c r="E98" s="307"/>
      <c r="F98" s="307"/>
      <c r="G98" s="32"/>
      <c r="H98" s="264"/>
      <c r="J98" s="6"/>
      <c r="K98" s="6"/>
    </row>
    <row r="99" spans="1:11" s="8" customFormat="1" x14ac:dyDescent="0.25">
      <c r="A99" s="6"/>
      <c r="B99" s="6"/>
      <c r="C99" s="6"/>
      <c r="D99" s="6"/>
      <c r="E99" s="307"/>
      <c r="F99" s="307"/>
      <c r="G99" s="32"/>
      <c r="H99" s="264"/>
      <c r="J99" s="6"/>
      <c r="K99" s="6"/>
    </row>
    <row r="100" spans="1:11" s="8" customFormat="1" x14ac:dyDescent="0.25">
      <c r="A100" s="6"/>
      <c r="B100" s="6"/>
      <c r="C100" s="6"/>
      <c r="D100" s="6"/>
      <c r="E100" s="307"/>
      <c r="F100" s="307"/>
      <c r="G100" s="32"/>
      <c r="H100" s="264"/>
      <c r="J100" s="6"/>
      <c r="K100" s="6"/>
    </row>
    <row r="101" spans="1:11" s="8" customFormat="1" x14ac:dyDescent="0.25">
      <c r="A101" s="6"/>
      <c r="B101" s="6"/>
      <c r="C101" s="6"/>
      <c r="D101" s="6"/>
      <c r="E101" s="307"/>
      <c r="F101" s="307"/>
      <c r="G101" s="32"/>
      <c r="H101" s="264"/>
      <c r="J101" s="6"/>
      <c r="K101" s="6"/>
    </row>
    <row r="102" spans="1:11" s="8" customFormat="1" x14ac:dyDescent="0.25">
      <c r="A102" s="6"/>
      <c r="B102" s="6"/>
      <c r="C102" s="6"/>
      <c r="D102" s="6"/>
      <c r="E102" s="307"/>
      <c r="F102" s="307"/>
      <c r="G102" s="32"/>
      <c r="H102" s="264"/>
      <c r="J102" s="6"/>
      <c r="K102" s="6"/>
    </row>
    <row r="103" spans="1:11" s="8" customFormat="1" x14ac:dyDescent="0.25">
      <c r="A103" s="6"/>
      <c r="B103" s="6"/>
      <c r="C103" s="6"/>
      <c r="D103" s="6"/>
      <c r="E103" s="307"/>
      <c r="F103" s="307"/>
      <c r="G103" s="32"/>
      <c r="H103" s="264"/>
      <c r="J103" s="6"/>
      <c r="K103" s="6"/>
    </row>
    <row r="104" spans="1:11" s="8" customFormat="1" x14ac:dyDescent="0.25">
      <c r="A104" s="6"/>
      <c r="B104" s="6"/>
      <c r="C104" s="6"/>
      <c r="D104" s="6"/>
      <c r="E104" s="307"/>
      <c r="F104" s="307"/>
      <c r="G104" s="32"/>
      <c r="H104" s="264"/>
      <c r="J104" s="6"/>
      <c r="K104" s="6"/>
    </row>
    <row r="105" spans="1:11" s="8" customFormat="1" x14ac:dyDescent="0.25">
      <c r="A105" s="6"/>
      <c r="B105" s="6"/>
      <c r="C105" s="6"/>
      <c r="D105" s="6"/>
      <c r="E105" s="307"/>
      <c r="F105" s="307"/>
      <c r="G105" s="32"/>
      <c r="H105" s="264"/>
      <c r="J105" s="6"/>
      <c r="K105" s="6"/>
    </row>
    <row r="106" spans="1:11" s="8" customFormat="1" x14ac:dyDescent="0.25">
      <c r="A106" s="6"/>
      <c r="B106" s="6"/>
      <c r="C106" s="6"/>
      <c r="D106" s="6"/>
      <c r="E106" s="307"/>
      <c r="F106" s="307"/>
      <c r="G106" s="32"/>
      <c r="H106" s="264"/>
      <c r="J106" s="6"/>
      <c r="K106" s="6"/>
    </row>
    <row r="107" spans="1:11" s="8" customFormat="1" x14ac:dyDescent="0.25">
      <c r="A107" s="6"/>
      <c r="B107" s="6"/>
      <c r="C107" s="6"/>
      <c r="D107" s="6"/>
      <c r="E107" s="307"/>
      <c r="F107" s="307"/>
      <c r="G107" s="32"/>
      <c r="H107" s="264"/>
      <c r="J107" s="6"/>
      <c r="K107" s="6"/>
    </row>
    <row r="108" spans="1:11" s="8" customFormat="1" x14ac:dyDescent="0.25">
      <c r="A108" s="6"/>
      <c r="B108" s="6"/>
      <c r="C108" s="6"/>
      <c r="D108" s="6"/>
      <c r="E108" s="307"/>
      <c r="F108" s="307"/>
      <c r="G108" s="32"/>
      <c r="H108" s="264"/>
      <c r="J108" s="6"/>
      <c r="K108" s="6"/>
    </row>
    <row r="109" spans="1:11" s="8" customFormat="1" x14ac:dyDescent="0.25">
      <c r="A109" s="6"/>
      <c r="B109" s="6"/>
      <c r="C109" s="6"/>
      <c r="D109" s="6"/>
      <c r="E109" s="307"/>
      <c r="F109" s="307"/>
      <c r="G109" s="32"/>
      <c r="H109" s="264"/>
      <c r="J109" s="6"/>
      <c r="K109" s="6"/>
    </row>
    <row r="110" spans="1:11" s="8" customFormat="1" x14ac:dyDescent="0.25">
      <c r="A110" s="6"/>
      <c r="B110" s="6"/>
      <c r="C110" s="6"/>
      <c r="D110" s="6"/>
      <c r="E110" s="307"/>
      <c r="F110" s="307"/>
      <c r="G110" s="32"/>
      <c r="H110" s="264"/>
      <c r="J110" s="6"/>
      <c r="K110" s="6"/>
    </row>
    <row r="111" spans="1:11" s="8" customFormat="1" x14ac:dyDescent="0.25">
      <c r="A111" s="6"/>
      <c r="B111" s="6"/>
      <c r="C111" s="6"/>
      <c r="D111" s="6"/>
      <c r="E111" s="307"/>
      <c r="F111" s="307"/>
      <c r="G111" s="32"/>
      <c r="H111" s="264"/>
      <c r="J111" s="6"/>
      <c r="K111" s="6"/>
    </row>
    <row r="112" spans="1:11" s="8" customFormat="1" x14ac:dyDescent="0.25">
      <c r="A112" s="6"/>
      <c r="B112" s="6"/>
      <c r="C112" s="6"/>
      <c r="D112" s="6"/>
      <c r="E112" s="307"/>
      <c r="F112" s="307"/>
      <c r="G112" s="32"/>
      <c r="H112" s="264"/>
      <c r="J112" s="6"/>
      <c r="K112" s="6"/>
    </row>
    <row r="113" spans="1:11" s="8" customFormat="1" x14ac:dyDescent="0.25">
      <c r="A113" s="6"/>
      <c r="B113" s="6"/>
      <c r="C113" s="6"/>
      <c r="D113" s="6"/>
      <c r="E113" s="307"/>
      <c r="F113" s="307"/>
      <c r="G113" s="32"/>
      <c r="H113" s="264"/>
      <c r="J113" s="6"/>
      <c r="K113" s="6"/>
    </row>
    <row r="114" spans="1:11" s="8" customFormat="1" x14ac:dyDescent="0.25">
      <c r="A114" s="6"/>
      <c r="B114" s="6"/>
      <c r="C114" s="6"/>
      <c r="D114" s="6"/>
      <c r="E114" s="307"/>
      <c r="F114" s="307"/>
      <c r="G114" s="32"/>
      <c r="H114" s="264"/>
      <c r="J114" s="6"/>
      <c r="K114" s="6"/>
    </row>
    <row r="115" spans="1:11" s="8" customFormat="1" x14ac:dyDescent="0.25">
      <c r="A115" s="6"/>
      <c r="B115" s="6"/>
      <c r="C115" s="6"/>
      <c r="D115" s="6"/>
      <c r="E115" s="307"/>
      <c r="F115" s="307"/>
      <c r="G115" s="32"/>
      <c r="H115" s="264"/>
      <c r="J115" s="6"/>
      <c r="K115" s="6"/>
    </row>
    <row r="116" spans="1:11" s="8" customFormat="1" x14ac:dyDescent="0.25">
      <c r="A116" s="6"/>
      <c r="B116" s="6"/>
      <c r="C116" s="6"/>
      <c r="D116" s="6"/>
      <c r="E116" s="307"/>
      <c r="F116" s="307"/>
      <c r="G116" s="32"/>
      <c r="H116" s="264"/>
      <c r="J116" s="6"/>
      <c r="K116" s="6"/>
    </row>
    <row r="117" spans="1:11" s="8" customFormat="1" x14ac:dyDescent="0.25">
      <c r="A117" s="6"/>
      <c r="B117" s="6"/>
      <c r="C117" s="6"/>
      <c r="D117" s="6"/>
      <c r="E117" s="307"/>
      <c r="F117" s="307"/>
      <c r="G117" s="32"/>
      <c r="H117" s="264"/>
      <c r="J117" s="6"/>
      <c r="K117" s="6"/>
    </row>
    <row r="118" spans="1:11" s="8" customFormat="1" x14ac:dyDescent="0.25">
      <c r="A118" s="6"/>
      <c r="B118" s="6"/>
      <c r="C118" s="6"/>
      <c r="D118" s="6"/>
      <c r="E118" s="307"/>
      <c r="F118" s="307"/>
      <c r="G118" s="32"/>
      <c r="H118" s="264"/>
      <c r="J118" s="6"/>
      <c r="K118" s="6"/>
    </row>
    <row r="119" spans="1:11" s="8" customFormat="1" x14ac:dyDescent="0.25">
      <c r="A119" s="6"/>
      <c r="B119" s="6"/>
      <c r="C119" s="6"/>
      <c r="D119" s="6"/>
      <c r="E119" s="307"/>
      <c r="F119" s="307"/>
      <c r="G119" s="32"/>
      <c r="H119" s="264"/>
      <c r="J119" s="6"/>
      <c r="K119" s="6"/>
    </row>
    <row r="120" spans="1:11" s="8" customFormat="1" x14ac:dyDescent="0.25">
      <c r="A120" s="6"/>
      <c r="B120" s="6"/>
      <c r="C120" s="6"/>
      <c r="D120" s="6"/>
      <c r="E120" s="307"/>
      <c r="F120" s="307"/>
      <c r="G120" s="32"/>
      <c r="H120" s="264"/>
      <c r="J120" s="6"/>
      <c r="K120" s="6"/>
    </row>
    <row r="121" spans="1:11" s="8" customFormat="1" x14ac:dyDescent="0.25">
      <c r="A121" s="6"/>
      <c r="B121" s="6"/>
      <c r="C121" s="6"/>
      <c r="D121" s="6"/>
      <c r="E121" s="307"/>
      <c r="F121" s="307"/>
      <c r="G121" s="32"/>
      <c r="H121" s="264"/>
      <c r="J121" s="6"/>
      <c r="K121" s="6"/>
    </row>
    <row r="122" spans="1:11" s="8" customFormat="1" x14ac:dyDescent="0.25">
      <c r="A122" s="6"/>
      <c r="B122" s="6"/>
      <c r="C122" s="6"/>
      <c r="D122" s="6"/>
      <c r="E122" s="307"/>
      <c r="F122" s="307"/>
      <c r="G122" s="32"/>
      <c r="H122" s="264"/>
      <c r="J122" s="6"/>
      <c r="K122" s="6"/>
    </row>
    <row r="123" spans="1:11" s="8" customFormat="1" x14ac:dyDescent="0.25">
      <c r="A123" s="6"/>
      <c r="B123" s="6"/>
      <c r="C123" s="6"/>
      <c r="D123" s="6"/>
      <c r="E123" s="307"/>
      <c r="F123" s="307"/>
      <c r="G123" s="32"/>
      <c r="H123" s="264"/>
      <c r="J123" s="6"/>
      <c r="K123" s="6"/>
    </row>
    <row r="124" spans="1:11" s="8" customFormat="1" x14ac:dyDescent="0.25">
      <c r="A124" s="6"/>
      <c r="B124" s="6"/>
      <c r="C124" s="6"/>
      <c r="D124" s="6"/>
      <c r="E124" s="307"/>
      <c r="F124" s="307"/>
      <c r="G124" s="32"/>
      <c r="H124" s="264"/>
      <c r="J124" s="6"/>
      <c r="K124" s="6"/>
    </row>
    <row r="125" spans="1:11" s="8" customFormat="1" x14ac:dyDescent="0.25">
      <c r="A125" s="6"/>
      <c r="B125" s="6"/>
      <c r="C125" s="6"/>
      <c r="D125" s="6"/>
      <c r="E125" s="307"/>
      <c r="F125" s="307"/>
      <c r="G125" s="32"/>
      <c r="H125" s="264"/>
      <c r="J125" s="6"/>
      <c r="K125" s="6"/>
    </row>
    <row r="126" spans="1:11" s="8" customFormat="1" x14ac:dyDescent="0.25">
      <c r="A126" s="6"/>
      <c r="B126" s="6"/>
      <c r="C126" s="6"/>
      <c r="D126" s="6"/>
      <c r="E126" s="307"/>
      <c r="F126" s="307"/>
      <c r="G126" s="32"/>
      <c r="H126" s="264"/>
      <c r="J126" s="6"/>
      <c r="K126" s="6"/>
    </row>
    <row r="127" spans="1:11" s="8" customFormat="1" x14ac:dyDescent="0.25">
      <c r="A127" s="6"/>
      <c r="B127" s="6"/>
      <c r="C127" s="6"/>
      <c r="D127" s="6"/>
      <c r="E127" s="307"/>
      <c r="F127" s="307"/>
      <c r="G127" s="32"/>
      <c r="H127" s="264"/>
      <c r="J127" s="6"/>
      <c r="K127" s="6"/>
    </row>
    <row r="128" spans="1:11" s="8" customFormat="1" x14ac:dyDescent="0.25">
      <c r="A128" s="6"/>
      <c r="B128" s="6"/>
      <c r="C128" s="6"/>
      <c r="D128" s="6"/>
      <c r="E128" s="307"/>
      <c r="F128" s="307"/>
      <c r="G128" s="32"/>
      <c r="H128" s="264"/>
      <c r="J128" s="6"/>
      <c r="K128" s="6"/>
    </row>
    <row r="129" spans="1:11" s="8" customFormat="1" x14ac:dyDescent="0.25">
      <c r="A129" s="6"/>
      <c r="B129" s="6"/>
      <c r="C129" s="6"/>
      <c r="D129" s="6"/>
      <c r="E129" s="307"/>
      <c r="F129" s="307"/>
      <c r="G129" s="32"/>
      <c r="H129" s="264"/>
      <c r="J129" s="6"/>
      <c r="K129" s="6"/>
    </row>
    <row r="130" spans="1:11" s="8" customFormat="1" x14ac:dyDescent="0.25">
      <c r="A130" s="6"/>
      <c r="B130" s="6"/>
      <c r="C130" s="6"/>
      <c r="D130" s="6"/>
      <c r="E130" s="307"/>
      <c r="F130" s="307"/>
      <c r="G130" s="32"/>
      <c r="H130" s="264"/>
      <c r="J130" s="6"/>
      <c r="K130" s="6"/>
    </row>
    <row r="131" spans="1:11" s="8" customFormat="1" x14ac:dyDescent="0.25">
      <c r="A131" s="6"/>
      <c r="B131" s="6"/>
      <c r="C131" s="6"/>
      <c r="D131" s="6"/>
      <c r="E131" s="307"/>
      <c r="F131" s="307"/>
      <c r="G131" s="32"/>
      <c r="H131" s="264"/>
      <c r="J131" s="6"/>
      <c r="K131" s="6"/>
    </row>
    <row r="132" spans="1:11" s="8" customFormat="1" x14ac:dyDescent="0.25">
      <c r="A132" s="6"/>
      <c r="B132" s="6"/>
      <c r="C132" s="6"/>
      <c r="D132" s="6"/>
      <c r="E132" s="307"/>
      <c r="F132" s="307"/>
      <c r="G132" s="32"/>
      <c r="H132" s="264"/>
      <c r="J132" s="6"/>
      <c r="K132" s="6"/>
    </row>
    <row r="133" spans="1:11" s="8" customFormat="1" x14ac:dyDescent="0.25">
      <c r="A133" s="6"/>
      <c r="B133" s="6"/>
      <c r="C133" s="6"/>
      <c r="D133" s="6"/>
      <c r="E133" s="307"/>
      <c r="F133" s="307"/>
      <c r="G133" s="32"/>
      <c r="H133" s="264"/>
      <c r="J133" s="6"/>
      <c r="K133" s="6"/>
    </row>
    <row r="134" spans="1:11" s="8" customFormat="1" x14ac:dyDescent="0.25">
      <c r="A134" s="6"/>
      <c r="B134" s="6"/>
      <c r="C134" s="6"/>
      <c r="D134" s="6"/>
      <c r="E134" s="307"/>
      <c r="F134" s="307"/>
      <c r="G134" s="32"/>
      <c r="H134" s="264"/>
      <c r="J134" s="6"/>
      <c r="K134" s="6"/>
    </row>
    <row r="135" spans="1:11" s="8" customFormat="1" x14ac:dyDescent="0.25">
      <c r="A135" s="6"/>
      <c r="B135" s="6"/>
      <c r="C135" s="6"/>
      <c r="D135" s="6"/>
      <c r="E135" s="307"/>
      <c r="F135" s="307"/>
      <c r="G135" s="32"/>
      <c r="H135" s="264"/>
      <c r="J135" s="6"/>
      <c r="K135" s="6"/>
    </row>
    <row r="136" spans="1:11" s="8" customFormat="1" x14ac:dyDescent="0.25">
      <c r="A136" s="6"/>
      <c r="B136" s="6"/>
      <c r="C136" s="6"/>
      <c r="D136" s="6"/>
      <c r="E136" s="307"/>
      <c r="F136" s="307"/>
      <c r="G136" s="32"/>
      <c r="H136" s="264"/>
      <c r="J136" s="6"/>
      <c r="K136" s="6"/>
    </row>
    <row r="137" spans="1:11" s="8" customFormat="1" x14ac:dyDescent="0.25">
      <c r="A137" s="6"/>
      <c r="B137" s="6"/>
      <c r="C137" s="6"/>
      <c r="D137" s="6"/>
      <c r="E137" s="307"/>
      <c r="F137" s="307"/>
      <c r="G137" s="32"/>
      <c r="H137" s="264"/>
      <c r="J137" s="6"/>
      <c r="K137" s="6"/>
    </row>
    <row r="138" spans="1:11" s="8" customFormat="1" x14ac:dyDescent="0.25">
      <c r="A138" s="6"/>
      <c r="B138" s="6"/>
      <c r="C138" s="6"/>
      <c r="D138" s="6"/>
      <c r="E138" s="307"/>
      <c r="F138" s="307"/>
      <c r="G138" s="32"/>
      <c r="H138" s="264"/>
      <c r="J138" s="6"/>
      <c r="K138" s="6"/>
    </row>
    <row r="139" spans="1:11" s="8" customFormat="1" x14ac:dyDescent="0.25">
      <c r="A139" s="6"/>
      <c r="B139" s="6"/>
      <c r="C139" s="6"/>
      <c r="D139" s="6"/>
      <c r="E139" s="307"/>
      <c r="F139" s="307"/>
      <c r="G139" s="32"/>
      <c r="H139" s="264"/>
      <c r="J139" s="6"/>
      <c r="K139" s="6"/>
    </row>
    <row r="140" spans="1:11" s="8" customFormat="1" x14ac:dyDescent="0.25">
      <c r="A140" s="6"/>
      <c r="B140" s="6"/>
      <c r="C140" s="6"/>
      <c r="D140" s="6"/>
      <c r="E140" s="307"/>
      <c r="F140" s="307"/>
      <c r="G140" s="32"/>
      <c r="H140" s="264"/>
      <c r="J140" s="6"/>
      <c r="K140" s="6"/>
    </row>
    <row r="141" spans="1:11" s="8" customFormat="1" x14ac:dyDescent="0.25">
      <c r="A141" s="6"/>
      <c r="B141" s="6"/>
      <c r="C141" s="6"/>
      <c r="D141" s="6"/>
      <c r="E141" s="307"/>
      <c r="F141" s="307"/>
      <c r="G141" s="32"/>
      <c r="H141" s="264"/>
      <c r="J141" s="6"/>
      <c r="K141" s="6"/>
    </row>
    <row r="142" spans="1:11" s="8" customFormat="1" x14ac:dyDescent="0.25">
      <c r="A142" s="6"/>
      <c r="B142" s="6"/>
      <c r="C142" s="6"/>
      <c r="D142" s="6"/>
      <c r="E142" s="307"/>
      <c r="F142" s="307"/>
      <c r="G142" s="32"/>
      <c r="H142" s="264"/>
      <c r="J142" s="6"/>
      <c r="K142" s="6"/>
    </row>
    <row r="143" spans="1:11" s="8" customFormat="1" x14ac:dyDescent="0.25">
      <c r="A143" s="6"/>
      <c r="B143" s="6"/>
      <c r="C143" s="6"/>
      <c r="D143" s="6"/>
      <c r="E143" s="307"/>
      <c r="F143" s="307"/>
      <c r="G143" s="32"/>
      <c r="H143" s="264"/>
      <c r="J143" s="6"/>
      <c r="K143" s="6"/>
    </row>
    <row r="144" spans="1:11" s="8" customFormat="1" x14ac:dyDescent="0.25">
      <c r="A144" s="6"/>
      <c r="B144" s="6"/>
      <c r="C144" s="6"/>
      <c r="D144" s="6"/>
      <c r="E144" s="307"/>
      <c r="F144" s="307"/>
      <c r="G144" s="32"/>
      <c r="H144" s="264"/>
      <c r="J144" s="6"/>
      <c r="K144" s="6"/>
    </row>
    <row r="145" spans="1:11" s="8" customFormat="1" x14ac:dyDescent="0.25">
      <c r="A145" s="6"/>
      <c r="B145" s="6"/>
      <c r="C145" s="6"/>
      <c r="D145" s="6"/>
      <c r="E145" s="307"/>
      <c r="F145" s="307"/>
      <c r="G145" s="32"/>
      <c r="H145" s="264"/>
      <c r="J145" s="6"/>
      <c r="K145" s="6"/>
    </row>
    <row r="146" spans="1:11" s="8" customFormat="1" x14ac:dyDescent="0.25">
      <c r="A146" s="6"/>
      <c r="B146" s="6"/>
      <c r="C146" s="6"/>
      <c r="D146" s="6"/>
      <c r="E146" s="307"/>
      <c r="F146" s="307"/>
      <c r="G146" s="32"/>
      <c r="H146" s="264"/>
      <c r="J146" s="6"/>
      <c r="K146" s="6"/>
    </row>
    <row r="147" spans="1:11" s="8" customFormat="1" x14ac:dyDescent="0.25">
      <c r="A147" s="6"/>
      <c r="B147" s="6"/>
      <c r="C147" s="6"/>
      <c r="D147" s="6"/>
      <c r="E147" s="307"/>
      <c r="F147" s="307"/>
      <c r="G147" s="32"/>
      <c r="H147" s="264"/>
      <c r="J147" s="6"/>
      <c r="K147" s="6"/>
    </row>
    <row r="148" spans="1:11" s="8" customFormat="1" x14ac:dyDescent="0.25">
      <c r="A148" s="6"/>
      <c r="B148" s="6"/>
      <c r="C148" s="6"/>
      <c r="D148" s="6"/>
      <c r="E148" s="307"/>
      <c r="F148" s="307"/>
      <c r="G148" s="32"/>
      <c r="H148" s="264"/>
      <c r="J148" s="6"/>
      <c r="K148" s="6"/>
    </row>
    <row r="149" spans="1:11" s="8" customFormat="1" x14ac:dyDescent="0.25">
      <c r="A149" s="6"/>
      <c r="B149" s="6"/>
      <c r="C149" s="6"/>
      <c r="D149" s="6"/>
      <c r="E149" s="307"/>
      <c r="F149" s="307"/>
      <c r="G149" s="32"/>
      <c r="H149" s="264"/>
      <c r="J149" s="6"/>
      <c r="K149" s="6"/>
    </row>
    <row r="150" spans="1:11" s="8" customFormat="1" x14ac:dyDescent="0.25">
      <c r="A150" s="6"/>
      <c r="B150" s="6"/>
      <c r="C150" s="6"/>
      <c r="D150" s="6"/>
      <c r="E150" s="307"/>
      <c r="F150" s="307"/>
      <c r="G150" s="32"/>
      <c r="H150" s="264"/>
      <c r="J150" s="6"/>
      <c r="K150" s="6"/>
    </row>
    <row r="151" spans="1:11" s="8" customFormat="1" x14ac:dyDescent="0.25">
      <c r="A151" s="6"/>
      <c r="B151" s="6"/>
      <c r="C151" s="6"/>
      <c r="D151" s="6"/>
      <c r="E151" s="307"/>
      <c r="F151" s="307"/>
      <c r="G151" s="32"/>
      <c r="H151" s="264"/>
      <c r="J151" s="6"/>
      <c r="K151" s="6"/>
    </row>
    <row r="152" spans="1:11" s="8" customFormat="1" x14ac:dyDescent="0.25">
      <c r="A152" s="6"/>
      <c r="B152" s="6"/>
      <c r="C152" s="6"/>
      <c r="D152" s="6"/>
      <c r="E152" s="307"/>
      <c r="F152" s="307"/>
      <c r="G152" s="32"/>
      <c r="H152" s="264"/>
      <c r="J152" s="6"/>
      <c r="K152" s="6"/>
    </row>
    <row r="153" spans="1:11" s="8" customFormat="1" x14ac:dyDescent="0.25">
      <c r="A153" s="6"/>
      <c r="B153" s="6"/>
      <c r="C153" s="6"/>
      <c r="D153" s="6"/>
      <c r="E153" s="307"/>
      <c r="F153" s="307"/>
      <c r="G153" s="32"/>
      <c r="H153" s="264"/>
      <c r="J153" s="6"/>
      <c r="K153" s="6"/>
    </row>
    <row r="154" spans="1:11" s="8" customFormat="1" x14ac:dyDescent="0.25">
      <c r="A154" s="6"/>
      <c r="B154" s="6"/>
      <c r="C154" s="6"/>
      <c r="D154" s="6"/>
      <c r="E154" s="307"/>
      <c r="F154" s="307"/>
      <c r="G154" s="32"/>
      <c r="H154" s="264"/>
      <c r="J154" s="6"/>
      <c r="K154" s="6"/>
    </row>
    <row r="155" spans="1:11" s="8" customFormat="1" x14ac:dyDescent="0.25">
      <c r="A155" s="6"/>
      <c r="B155" s="6"/>
      <c r="C155" s="6"/>
      <c r="D155" s="6"/>
      <c r="E155" s="307"/>
      <c r="F155" s="307"/>
      <c r="G155" s="32"/>
      <c r="H155" s="264"/>
      <c r="J155" s="6"/>
      <c r="K155" s="6"/>
    </row>
    <row r="156" spans="1:11" s="8" customFormat="1" x14ac:dyDescent="0.25">
      <c r="A156" s="6"/>
      <c r="B156" s="6"/>
      <c r="C156" s="6"/>
      <c r="D156" s="6"/>
      <c r="E156" s="307"/>
      <c r="F156" s="307"/>
      <c r="G156" s="32"/>
      <c r="H156" s="264"/>
      <c r="J156" s="6"/>
      <c r="K156" s="6"/>
    </row>
    <row r="157" spans="1:11" s="8" customFormat="1" x14ac:dyDescent="0.25">
      <c r="A157" s="6"/>
      <c r="B157" s="6"/>
      <c r="C157" s="6"/>
      <c r="D157" s="6"/>
      <c r="E157" s="307"/>
      <c r="F157" s="307"/>
      <c r="G157" s="32"/>
      <c r="H157" s="264"/>
      <c r="J157" s="6"/>
      <c r="K157" s="6"/>
    </row>
    <row r="158" spans="1:11" s="8" customFormat="1" x14ac:dyDescent="0.25">
      <c r="A158" s="6"/>
      <c r="B158" s="6"/>
      <c r="C158" s="6"/>
      <c r="D158" s="6"/>
      <c r="E158" s="307"/>
      <c r="F158" s="307"/>
      <c r="G158" s="32"/>
      <c r="H158" s="264"/>
      <c r="J158" s="6"/>
      <c r="K158" s="6"/>
    </row>
    <row r="159" spans="1:11" s="8" customFormat="1" x14ac:dyDescent="0.25">
      <c r="A159" s="6"/>
      <c r="B159" s="6"/>
      <c r="C159" s="6"/>
      <c r="D159" s="6"/>
      <c r="E159" s="307"/>
      <c r="F159" s="307"/>
      <c r="G159" s="32"/>
      <c r="H159" s="264"/>
      <c r="J159" s="6"/>
      <c r="K159" s="6"/>
    </row>
    <row r="160" spans="1:11" s="8" customFormat="1" x14ac:dyDescent="0.25">
      <c r="A160" s="6"/>
      <c r="B160" s="6"/>
      <c r="C160" s="6"/>
      <c r="D160" s="6"/>
      <c r="E160" s="307"/>
      <c r="F160" s="307"/>
      <c r="G160" s="32"/>
      <c r="H160" s="264"/>
      <c r="J160" s="6"/>
      <c r="K160" s="6"/>
    </row>
    <row r="161" spans="1:11" s="8" customFormat="1" x14ac:dyDescent="0.25">
      <c r="A161" s="6"/>
      <c r="B161" s="6"/>
      <c r="C161" s="6"/>
      <c r="D161" s="6"/>
      <c r="E161" s="307"/>
      <c r="F161" s="307"/>
      <c r="G161" s="32"/>
      <c r="H161" s="264"/>
      <c r="J161" s="6"/>
      <c r="K161" s="6"/>
    </row>
    <row r="162" spans="1:11" s="8" customFormat="1" x14ac:dyDescent="0.25">
      <c r="A162" s="6"/>
      <c r="B162" s="6"/>
      <c r="C162" s="6"/>
      <c r="D162" s="6"/>
      <c r="E162" s="307"/>
      <c r="F162" s="307"/>
      <c r="G162" s="32"/>
      <c r="H162" s="264"/>
      <c r="J162" s="6"/>
      <c r="K162" s="6"/>
    </row>
    <row r="163" spans="1:11" s="8" customFormat="1" x14ac:dyDescent="0.25">
      <c r="A163" s="6"/>
      <c r="B163" s="6"/>
      <c r="C163" s="6"/>
      <c r="D163" s="6"/>
      <c r="E163" s="307"/>
      <c r="F163" s="307"/>
      <c r="G163" s="32"/>
      <c r="H163" s="264"/>
      <c r="J163" s="6"/>
      <c r="K163" s="6"/>
    </row>
    <row r="164" spans="1:11" s="8" customFormat="1" x14ac:dyDescent="0.25">
      <c r="A164" s="6"/>
      <c r="B164" s="6"/>
      <c r="C164" s="6"/>
      <c r="D164" s="6"/>
      <c r="E164" s="307"/>
      <c r="F164" s="307"/>
      <c r="G164" s="32"/>
      <c r="H164" s="264"/>
      <c r="J164" s="6"/>
      <c r="K164" s="6"/>
    </row>
    <row r="165" spans="1:11" s="8" customFormat="1" x14ac:dyDescent="0.25">
      <c r="A165" s="6"/>
      <c r="B165" s="6"/>
      <c r="C165" s="6"/>
      <c r="D165" s="6"/>
      <c r="E165" s="307"/>
      <c r="F165" s="307"/>
      <c r="G165" s="32"/>
      <c r="H165" s="264"/>
      <c r="J165" s="6"/>
      <c r="K165" s="6"/>
    </row>
    <row r="166" spans="1:11" s="8" customFormat="1" x14ac:dyDescent="0.25">
      <c r="A166" s="6"/>
      <c r="B166" s="6"/>
      <c r="C166" s="6"/>
      <c r="D166" s="6"/>
      <c r="E166" s="307"/>
      <c r="F166" s="307"/>
      <c r="G166" s="32"/>
      <c r="H166" s="264"/>
      <c r="J166" s="6"/>
      <c r="K166" s="6"/>
    </row>
    <row r="167" spans="1:11" s="8" customFormat="1" x14ac:dyDescent="0.25">
      <c r="A167" s="6"/>
      <c r="B167" s="6"/>
      <c r="C167" s="6"/>
      <c r="D167" s="6"/>
      <c r="E167" s="307"/>
      <c r="F167" s="307"/>
      <c r="G167" s="32"/>
      <c r="H167" s="264"/>
      <c r="J167" s="6"/>
      <c r="K167" s="6"/>
    </row>
    <row r="168" spans="1:11" s="8" customFormat="1" x14ac:dyDescent="0.25">
      <c r="A168" s="6"/>
      <c r="B168" s="6"/>
      <c r="C168" s="6"/>
      <c r="D168" s="6"/>
      <c r="E168" s="307"/>
      <c r="F168" s="307"/>
      <c r="G168" s="32"/>
      <c r="H168" s="264"/>
      <c r="J168" s="6"/>
      <c r="K168" s="6"/>
    </row>
    <row r="169" spans="1:11" s="8" customFormat="1" x14ac:dyDescent="0.25">
      <c r="A169" s="6"/>
      <c r="B169" s="6"/>
      <c r="C169" s="6"/>
      <c r="D169" s="6"/>
      <c r="E169" s="307"/>
      <c r="F169" s="307"/>
      <c r="G169" s="32"/>
      <c r="H169" s="264"/>
      <c r="J169" s="6"/>
      <c r="K169" s="6"/>
    </row>
    <row r="170" spans="1:11" s="8" customFormat="1" x14ac:dyDescent="0.25">
      <c r="A170" s="6"/>
      <c r="B170" s="6"/>
      <c r="C170" s="6"/>
      <c r="D170" s="6"/>
      <c r="E170" s="307"/>
      <c r="F170" s="307"/>
      <c r="G170" s="32"/>
      <c r="H170" s="264"/>
      <c r="J170" s="6"/>
      <c r="K170" s="6"/>
    </row>
    <row r="171" spans="1:11" s="8" customFormat="1" x14ac:dyDescent="0.25">
      <c r="A171" s="6"/>
      <c r="B171" s="6"/>
      <c r="C171" s="6"/>
      <c r="D171" s="6"/>
      <c r="E171" s="307"/>
      <c r="F171" s="307"/>
      <c r="G171" s="32"/>
      <c r="H171" s="264"/>
      <c r="J171" s="6"/>
      <c r="K171" s="6"/>
    </row>
    <row r="172" spans="1:11" s="8" customFormat="1" x14ac:dyDescent="0.25">
      <c r="A172" s="6"/>
      <c r="B172" s="6"/>
      <c r="C172" s="6"/>
      <c r="D172" s="6"/>
      <c r="E172" s="307"/>
      <c r="F172" s="307"/>
      <c r="G172" s="32"/>
      <c r="H172" s="264"/>
      <c r="J172" s="6"/>
      <c r="K172" s="6"/>
    </row>
    <row r="173" spans="1:11" s="8" customFormat="1" x14ac:dyDescent="0.25">
      <c r="A173" s="6"/>
      <c r="B173" s="6"/>
      <c r="C173" s="6"/>
      <c r="D173" s="6"/>
      <c r="E173" s="307"/>
      <c r="F173" s="307"/>
      <c r="G173" s="32"/>
      <c r="H173" s="264"/>
      <c r="J173" s="6"/>
      <c r="K173" s="6"/>
    </row>
    <row r="174" spans="1:11" s="8" customFormat="1" x14ac:dyDescent="0.25">
      <c r="A174" s="6"/>
      <c r="B174" s="6"/>
      <c r="C174" s="6"/>
      <c r="D174" s="6"/>
      <c r="E174" s="307"/>
      <c r="F174" s="307"/>
      <c r="G174" s="32"/>
      <c r="H174" s="264"/>
      <c r="J174" s="6"/>
      <c r="K174" s="6"/>
    </row>
    <row r="175" spans="1:11" s="8" customFormat="1" x14ac:dyDescent="0.25">
      <c r="A175" s="6"/>
      <c r="B175" s="6"/>
      <c r="C175" s="6"/>
      <c r="D175" s="6"/>
      <c r="E175" s="307"/>
      <c r="F175" s="307"/>
      <c r="G175" s="32"/>
      <c r="H175" s="264"/>
      <c r="J175" s="6"/>
      <c r="K175" s="6"/>
    </row>
    <row r="176" spans="1:11" s="8" customFormat="1" x14ac:dyDescent="0.25">
      <c r="A176" s="6"/>
      <c r="B176" s="6"/>
      <c r="C176" s="6"/>
      <c r="D176" s="6"/>
      <c r="E176" s="307"/>
      <c r="F176" s="307"/>
      <c r="G176" s="32"/>
      <c r="H176" s="264"/>
      <c r="J176" s="6"/>
      <c r="K176" s="6"/>
    </row>
    <row r="177" spans="1:11" s="8" customFormat="1" x14ac:dyDescent="0.25">
      <c r="A177" s="6"/>
      <c r="B177" s="6"/>
      <c r="C177" s="6"/>
      <c r="D177" s="6"/>
      <c r="E177" s="307"/>
      <c r="F177" s="307"/>
      <c r="G177" s="32"/>
      <c r="H177" s="264"/>
      <c r="J177" s="6"/>
      <c r="K177" s="6"/>
    </row>
    <row r="178" spans="1:11" s="8" customFormat="1" x14ac:dyDescent="0.25">
      <c r="A178" s="6"/>
      <c r="B178" s="6"/>
      <c r="C178" s="6"/>
      <c r="D178" s="6"/>
      <c r="E178" s="307"/>
      <c r="F178" s="307"/>
      <c r="G178" s="32"/>
      <c r="H178" s="264"/>
      <c r="J178" s="6"/>
      <c r="K178" s="6"/>
    </row>
    <row r="179" spans="1:11" s="8" customFormat="1" x14ac:dyDescent="0.25">
      <c r="A179" s="6"/>
      <c r="B179" s="6"/>
      <c r="C179" s="6"/>
      <c r="D179" s="6"/>
      <c r="E179" s="307"/>
      <c r="F179" s="307"/>
      <c r="G179" s="32"/>
      <c r="H179" s="264"/>
      <c r="J179" s="6"/>
      <c r="K179" s="6"/>
    </row>
    <row r="180" spans="1:11" s="8" customFormat="1" x14ac:dyDescent="0.25">
      <c r="A180" s="6"/>
      <c r="B180" s="6"/>
      <c r="C180" s="6"/>
      <c r="D180" s="6"/>
      <c r="E180" s="307"/>
      <c r="F180" s="307"/>
      <c r="G180" s="32"/>
      <c r="H180" s="264"/>
      <c r="J180" s="6"/>
      <c r="K180" s="6"/>
    </row>
    <row r="181" spans="1:11" s="8" customFormat="1" x14ac:dyDescent="0.25">
      <c r="A181" s="6"/>
      <c r="B181" s="6"/>
      <c r="C181" s="6"/>
      <c r="D181" s="6"/>
      <c r="E181" s="307"/>
      <c r="F181" s="307"/>
      <c r="G181" s="32"/>
      <c r="H181" s="264"/>
      <c r="J181" s="6"/>
      <c r="K181" s="6"/>
    </row>
    <row r="182" spans="1:11" s="8" customFormat="1" x14ac:dyDescent="0.25">
      <c r="A182" s="6"/>
      <c r="B182" s="6"/>
      <c r="C182" s="6"/>
      <c r="D182" s="6"/>
      <c r="E182" s="307"/>
      <c r="F182" s="307"/>
      <c r="G182" s="32"/>
      <c r="H182" s="264"/>
      <c r="J182" s="6"/>
      <c r="K182" s="6"/>
    </row>
    <row r="183" spans="1:11" s="8" customFormat="1" x14ac:dyDescent="0.25">
      <c r="A183" s="6"/>
      <c r="B183" s="6"/>
      <c r="C183" s="6"/>
      <c r="D183" s="6"/>
      <c r="E183" s="307"/>
      <c r="F183" s="307"/>
      <c r="G183" s="32"/>
      <c r="H183" s="264"/>
      <c r="J183" s="6"/>
      <c r="K183" s="6"/>
    </row>
    <row r="184" spans="1:11" s="8" customFormat="1" x14ac:dyDescent="0.25">
      <c r="A184" s="6"/>
      <c r="B184" s="6"/>
      <c r="C184" s="6"/>
      <c r="D184" s="6"/>
      <c r="E184" s="307"/>
      <c r="F184" s="307"/>
      <c r="G184" s="32"/>
      <c r="H184" s="264"/>
      <c r="J184" s="6"/>
      <c r="K184" s="6"/>
    </row>
    <row r="185" spans="1:11" s="8" customFormat="1" x14ac:dyDescent="0.25">
      <c r="A185" s="6"/>
      <c r="B185" s="6"/>
      <c r="C185" s="6"/>
      <c r="D185" s="6"/>
      <c r="E185" s="307"/>
      <c r="F185" s="307"/>
      <c r="G185" s="32"/>
      <c r="H185" s="264"/>
      <c r="J185" s="6"/>
      <c r="K185" s="6"/>
    </row>
    <row r="186" spans="1:11" s="8" customFormat="1" x14ac:dyDescent="0.25">
      <c r="A186" s="6"/>
      <c r="B186" s="6"/>
      <c r="C186" s="6"/>
      <c r="D186" s="6"/>
      <c r="E186" s="307"/>
      <c r="F186" s="307"/>
      <c r="G186" s="32"/>
      <c r="H186" s="264"/>
      <c r="J186" s="6"/>
      <c r="K186" s="6"/>
    </row>
    <row r="187" spans="1:11" s="8" customFormat="1" x14ac:dyDescent="0.25">
      <c r="A187" s="6"/>
      <c r="B187" s="6"/>
      <c r="C187" s="6"/>
      <c r="D187" s="6"/>
      <c r="E187" s="307"/>
      <c r="F187" s="307"/>
      <c r="G187" s="32"/>
      <c r="H187" s="264"/>
      <c r="J187" s="6"/>
      <c r="K187" s="6"/>
    </row>
    <row r="188" spans="1:11" s="8" customFormat="1" x14ac:dyDescent="0.25">
      <c r="A188" s="6"/>
      <c r="B188" s="6"/>
      <c r="C188" s="6"/>
      <c r="D188" s="6"/>
      <c r="E188" s="307"/>
      <c r="F188" s="307"/>
      <c r="G188" s="32"/>
      <c r="H188" s="264"/>
      <c r="J188" s="6"/>
      <c r="K188" s="6"/>
    </row>
    <row r="189" spans="1:11" s="8" customFormat="1" x14ac:dyDescent="0.25">
      <c r="A189" s="6"/>
      <c r="B189" s="6"/>
      <c r="C189" s="6"/>
      <c r="D189" s="6"/>
      <c r="E189" s="307"/>
      <c r="F189" s="307"/>
      <c r="G189" s="32"/>
      <c r="H189" s="264"/>
      <c r="J189" s="6"/>
      <c r="K189" s="6"/>
    </row>
    <row r="190" spans="1:11" s="8" customFormat="1" x14ac:dyDescent="0.25">
      <c r="A190" s="6"/>
      <c r="B190" s="6"/>
      <c r="C190" s="6"/>
      <c r="D190" s="6"/>
      <c r="E190" s="307"/>
      <c r="F190" s="307"/>
      <c r="G190" s="32"/>
      <c r="H190" s="264"/>
      <c r="J190" s="6"/>
      <c r="K190" s="6"/>
    </row>
    <row r="191" spans="1:11" s="8" customFormat="1" x14ac:dyDescent="0.25">
      <c r="A191" s="6"/>
      <c r="B191" s="6"/>
      <c r="C191" s="6"/>
      <c r="D191" s="6"/>
      <c r="E191" s="307"/>
      <c r="F191" s="307"/>
      <c r="G191" s="32"/>
      <c r="H191" s="264"/>
      <c r="J191" s="6"/>
      <c r="K191" s="6"/>
    </row>
    <row r="192" spans="1:11" s="8" customFormat="1" x14ac:dyDescent="0.25">
      <c r="A192" s="6"/>
      <c r="B192" s="6"/>
      <c r="C192" s="6"/>
      <c r="D192" s="6"/>
      <c r="E192" s="307"/>
      <c r="F192" s="307"/>
      <c r="G192" s="32"/>
      <c r="H192" s="264"/>
      <c r="J192" s="6"/>
      <c r="K192" s="6"/>
    </row>
    <row r="193" spans="1:11" s="8" customFormat="1" x14ac:dyDescent="0.25">
      <c r="A193" s="6"/>
      <c r="B193" s="6"/>
      <c r="C193" s="6"/>
      <c r="D193" s="6"/>
      <c r="E193" s="307"/>
      <c r="F193" s="307"/>
      <c r="G193" s="32"/>
      <c r="H193" s="264"/>
      <c r="J193" s="6"/>
      <c r="K193" s="6"/>
    </row>
    <row r="194" spans="1:11" s="8" customFormat="1" x14ac:dyDescent="0.25">
      <c r="A194" s="6"/>
      <c r="B194" s="6"/>
      <c r="C194" s="6"/>
      <c r="D194" s="6"/>
      <c r="E194" s="307"/>
      <c r="F194" s="307"/>
      <c r="G194" s="32"/>
      <c r="H194" s="264"/>
      <c r="J194" s="6"/>
      <c r="K194" s="6"/>
    </row>
    <row r="195" spans="1:11" s="8" customFormat="1" x14ac:dyDescent="0.25">
      <c r="A195" s="6"/>
      <c r="B195" s="6"/>
      <c r="C195" s="6"/>
      <c r="D195" s="6"/>
      <c r="E195" s="307"/>
      <c r="F195" s="307"/>
      <c r="G195" s="32"/>
      <c r="H195" s="264"/>
      <c r="J195" s="6"/>
      <c r="K195" s="6"/>
    </row>
    <row r="196" spans="1:11" s="8" customFormat="1" x14ac:dyDescent="0.25">
      <c r="A196" s="6"/>
      <c r="B196" s="6"/>
      <c r="C196" s="6"/>
      <c r="D196" s="6"/>
      <c r="E196" s="307"/>
      <c r="F196" s="307"/>
      <c r="G196" s="32"/>
      <c r="H196" s="264"/>
      <c r="J196" s="6"/>
      <c r="K196" s="6"/>
    </row>
    <row r="197" spans="1:11" s="8" customFormat="1" x14ac:dyDescent="0.25">
      <c r="A197" s="6"/>
      <c r="B197" s="6"/>
      <c r="C197" s="6"/>
      <c r="D197" s="6"/>
      <c r="E197" s="307"/>
      <c r="F197" s="307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307"/>
      <c r="F198" s="307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307"/>
      <c r="F199" s="307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307"/>
      <c r="F200" s="307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307"/>
      <c r="F201" s="307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307"/>
      <c r="F202" s="307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307"/>
      <c r="F203" s="307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307"/>
      <c r="F204" s="30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09"/>
      <c r="H349" s="309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09"/>
      <c r="H350" s="309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09"/>
      <c r="H351" s="309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09"/>
      <c r="H352" s="309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09"/>
      <c r="H353" s="309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09"/>
      <c r="H354" s="309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09"/>
      <c r="H355" s="309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09"/>
      <c r="H356" s="309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</row>
  </sheetData>
  <mergeCells count="400">
    <mergeCell ref="G395:H395"/>
    <mergeCell ref="G396:H396"/>
    <mergeCell ref="G397:H397"/>
    <mergeCell ref="G398:H398"/>
    <mergeCell ref="G399:H399"/>
    <mergeCell ref="G389:H389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G388:H388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G353:H353"/>
    <mergeCell ref="G354:H354"/>
    <mergeCell ref="G355:H355"/>
    <mergeCell ref="G356:H356"/>
    <mergeCell ref="G357:H357"/>
    <mergeCell ref="G358:H358"/>
    <mergeCell ref="E297:F297"/>
    <mergeCell ref="E298:F298"/>
    <mergeCell ref="G349:H349"/>
    <mergeCell ref="G350:H350"/>
    <mergeCell ref="G351:H351"/>
    <mergeCell ref="G352:H352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B70:D70"/>
    <mergeCell ref="E70:F70"/>
    <mergeCell ref="E71:F71"/>
    <mergeCell ref="E72:F72"/>
    <mergeCell ref="E73:F73"/>
    <mergeCell ref="E74:F74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E47:F47"/>
    <mergeCell ref="G47:H47"/>
    <mergeCell ref="E48:F48"/>
    <mergeCell ref="G48:H48"/>
    <mergeCell ref="B50:G50"/>
    <mergeCell ref="B51:G51"/>
    <mergeCell ref="E43:F43"/>
    <mergeCell ref="G43:H43"/>
    <mergeCell ref="E44:F44"/>
    <mergeCell ref="G44:H44"/>
    <mergeCell ref="E45:F45"/>
    <mergeCell ref="G45:H45"/>
    <mergeCell ref="B39:G39"/>
    <mergeCell ref="B40:G40"/>
    <mergeCell ref="B41:D41"/>
    <mergeCell ref="E41:F41"/>
    <mergeCell ref="G41:H41"/>
    <mergeCell ref="B36:D36"/>
    <mergeCell ref="E36:F36"/>
    <mergeCell ref="G36:H36"/>
    <mergeCell ref="E37:F37"/>
    <mergeCell ref="G37:H37"/>
    <mergeCell ref="E38:F38"/>
    <mergeCell ref="B34:D34"/>
    <mergeCell ref="E34:F34"/>
    <mergeCell ref="G34:H34"/>
    <mergeCell ref="B35:D35"/>
    <mergeCell ref="E35:F35"/>
    <mergeCell ref="G35:H35"/>
    <mergeCell ref="E25:F25"/>
    <mergeCell ref="G25:H25"/>
    <mergeCell ref="B26:G26"/>
    <mergeCell ref="B28:I28"/>
    <mergeCell ref="B32:D32"/>
    <mergeCell ref="B33:D33"/>
    <mergeCell ref="E33:F33"/>
    <mergeCell ref="G33:H33"/>
    <mergeCell ref="E22:F22"/>
    <mergeCell ref="G22:H22"/>
    <mergeCell ref="B23:D23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99" t="s">
        <v>102</v>
      </c>
    </row>
    <row r="2" spans="1:1" ht="23.25" x14ac:dyDescent="0.25">
      <c r="A2" s="200" t="s">
        <v>346</v>
      </c>
    </row>
    <row r="3" spans="1:1" ht="18.75" x14ac:dyDescent="0.25">
      <c r="A3" s="201"/>
    </row>
    <row r="4" spans="1:1" ht="18.75" x14ac:dyDescent="0.25">
      <c r="A4" s="202" t="s">
        <v>314</v>
      </c>
    </row>
    <row r="5" spans="1:1" ht="18.75" x14ac:dyDescent="0.25">
      <c r="A5" s="202" t="s">
        <v>338</v>
      </c>
    </row>
    <row r="6" spans="1:1" ht="18.75" x14ac:dyDescent="0.25">
      <c r="A6" s="202" t="s">
        <v>339</v>
      </c>
    </row>
    <row r="7" spans="1:1" ht="18.75" x14ac:dyDescent="0.25">
      <c r="A7" s="202" t="s">
        <v>315</v>
      </c>
    </row>
    <row r="8" spans="1:1" ht="18.75" x14ac:dyDescent="0.25">
      <c r="A8" s="202" t="s">
        <v>316</v>
      </c>
    </row>
    <row r="9" spans="1:1" ht="18.75" x14ac:dyDescent="0.25">
      <c r="A9" s="202" t="s">
        <v>317</v>
      </c>
    </row>
    <row r="10" spans="1:1" ht="18.75" x14ac:dyDescent="0.25">
      <c r="A10" s="202" t="s">
        <v>340</v>
      </c>
    </row>
    <row r="11" spans="1:1" ht="18.75" x14ac:dyDescent="0.25">
      <c r="A11" s="202" t="s">
        <v>341</v>
      </c>
    </row>
    <row r="12" spans="1:1" ht="18.75" x14ac:dyDescent="0.25">
      <c r="A12" s="202" t="s">
        <v>342</v>
      </c>
    </row>
    <row r="13" spans="1:1" ht="18.75" x14ac:dyDescent="0.25">
      <c r="A13" s="202" t="s">
        <v>343</v>
      </c>
    </row>
    <row r="14" spans="1:1" ht="18.75" x14ac:dyDescent="0.25">
      <c r="A14" s="202" t="s">
        <v>344</v>
      </c>
    </row>
    <row r="15" spans="1:1" ht="18.75" x14ac:dyDescent="0.25">
      <c r="A15" s="202" t="s">
        <v>318</v>
      </c>
    </row>
    <row r="16" spans="1:1" ht="18.75" x14ac:dyDescent="0.25">
      <c r="A16" s="202" t="s">
        <v>319</v>
      </c>
    </row>
    <row r="17" spans="1:1" ht="18.75" x14ac:dyDescent="0.25">
      <c r="A17" s="202" t="s">
        <v>320</v>
      </c>
    </row>
    <row r="18" spans="1:1" ht="18.75" x14ac:dyDescent="0.25">
      <c r="A18" s="202" t="s">
        <v>321</v>
      </c>
    </row>
    <row r="19" spans="1:1" ht="18.75" x14ac:dyDescent="0.25">
      <c r="A19" s="202" t="s">
        <v>322</v>
      </c>
    </row>
    <row r="20" spans="1:1" ht="18.75" x14ac:dyDescent="0.25">
      <c r="A20" s="202" t="s">
        <v>323</v>
      </c>
    </row>
    <row r="21" spans="1:1" ht="18.75" x14ac:dyDescent="0.25">
      <c r="A21" s="202" t="s">
        <v>324</v>
      </c>
    </row>
    <row r="22" spans="1:1" ht="18.75" x14ac:dyDescent="0.25">
      <c r="A22" s="202" t="s">
        <v>325</v>
      </c>
    </row>
    <row r="23" spans="1:1" ht="18.75" x14ac:dyDescent="0.25">
      <c r="A23" s="202" t="s">
        <v>326</v>
      </c>
    </row>
    <row r="24" spans="1:1" ht="18.75" x14ac:dyDescent="0.25">
      <c r="A24" s="202" t="s">
        <v>345</v>
      </c>
    </row>
    <row r="25" spans="1:1" ht="18.75" x14ac:dyDescent="0.25">
      <c r="A25" s="202" t="s">
        <v>327</v>
      </c>
    </row>
    <row r="26" spans="1:1" ht="18.75" x14ac:dyDescent="0.25">
      <c r="A26" s="202" t="s">
        <v>328</v>
      </c>
    </row>
    <row r="27" spans="1:1" ht="18.75" x14ac:dyDescent="0.25">
      <c r="A27" s="202" t="s">
        <v>329</v>
      </c>
    </row>
    <row r="28" spans="1:1" ht="18.75" x14ac:dyDescent="0.25">
      <c r="A28" s="202" t="s">
        <v>330</v>
      </c>
    </row>
    <row r="29" spans="1:1" ht="18.75" x14ac:dyDescent="0.25">
      <c r="A29" s="202" t="s">
        <v>331</v>
      </c>
    </row>
    <row r="30" spans="1:1" ht="18.75" x14ac:dyDescent="0.25">
      <c r="A30" s="202" t="s">
        <v>332</v>
      </c>
    </row>
    <row r="31" spans="1:1" ht="18.75" x14ac:dyDescent="0.25">
      <c r="A31" s="202" t="s">
        <v>333</v>
      </c>
    </row>
    <row r="32" spans="1:1" ht="18.75" x14ac:dyDescent="0.25">
      <c r="A32" s="202" t="s">
        <v>334</v>
      </c>
    </row>
    <row r="33" spans="1:1" ht="18.75" x14ac:dyDescent="0.25">
      <c r="A33" s="202" t="s">
        <v>335</v>
      </c>
    </row>
    <row r="34" spans="1:1" ht="18.75" x14ac:dyDescent="0.25">
      <c r="A34" s="202" t="s">
        <v>336</v>
      </c>
    </row>
    <row r="35" spans="1:1" ht="18.75" x14ac:dyDescent="0.25">
      <c r="A35" s="202" t="s">
        <v>337</v>
      </c>
    </row>
    <row r="36" spans="1:1" ht="21" customHeight="1" x14ac:dyDescent="0.25">
      <c r="A36" s="354" t="s">
        <v>170</v>
      </c>
    </row>
    <row r="37" spans="1:1" ht="16.5" customHeight="1" x14ac:dyDescent="0.25">
      <c r="A37" s="354"/>
    </row>
    <row r="38" spans="1:1" ht="16.5" customHeight="1" x14ac:dyDescent="0.25">
      <c r="A38" s="354"/>
    </row>
    <row r="39" spans="1:1" ht="16.5" customHeight="1" x14ac:dyDescent="0.25">
      <c r="A39" s="354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7"/>
  <sheetViews>
    <sheetView showGridLines="0" zoomScaleNormal="100" zoomScaleSheetLayoutView="100" workbookViewId="0">
      <selection activeCell="E48" sqref="E48:F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4" t="s">
        <v>422</v>
      </c>
      <c r="C2" s="294"/>
      <c r="D2" s="294"/>
      <c r="E2" s="294"/>
      <c r="F2" s="294"/>
      <c r="G2" s="294"/>
      <c r="H2" s="294"/>
      <c r="I2" s="294"/>
    </row>
    <row r="3" spans="2:13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3" ht="12.75" customHeight="1" x14ac:dyDescent="0.25">
      <c r="B4" s="315" t="s">
        <v>49</v>
      </c>
      <c r="C4" s="315"/>
      <c r="D4" s="315"/>
      <c r="E4" s="35">
        <v>0.66666666666666663</v>
      </c>
      <c r="F4" s="316" t="s">
        <v>73</v>
      </c>
      <c r="G4" s="317"/>
      <c r="H4" s="36">
        <v>0.98958333333333337</v>
      </c>
      <c r="I4" s="37">
        <f ca="1">NOW()</f>
        <v>42609.711727083333</v>
      </c>
    </row>
    <row r="5" spans="2:13" ht="15.75" x14ac:dyDescent="0.25">
      <c r="B5" s="318" t="s">
        <v>296</v>
      </c>
      <c r="C5" s="318"/>
      <c r="D5" s="318"/>
      <c r="E5" s="319" t="s">
        <v>52</v>
      </c>
      <c r="F5" s="319"/>
      <c r="G5" s="319" t="s">
        <v>50</v>
      </c>
      <c r="H5" s="319"/>
      <c r="I5" s="277">
        <v>120</v>
      </c>
      <c r="J5" s="275"/>
      <c r="K5" s="275" t="s">
        <v>308</v>
      </c>
      <c r="M5" s="8"/>
    </row>
    <row r="6" spans="2:13" ht="6.75" customHeight="1" x14ac:dyDescent="0.25">
      <c r="B6" s="278"/>
      <c r="C6" s="278"/>
      <c r="D6" s="278"/>
      <c r="E6" s="276"/>
      <c r="F6" s="276"/>
      <c r="G6" s="276"/>
      <c r="H6" s="276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20">
        <v>3990000</v>
      </c>
      <c r="F7" s="320"/>
      <c r="G7" s="321">
        <v>1</v>
      </c>
      <c r="H7" s="321"/>
      <c r="I7" s="40">
        <f>E7*G7</f>
        <v>3990000</v>
      </c>
      <c r="J7" s="275"/>
      <c r="K7" s="53">
        <v>3490000</v>
      </c>
    </row>
    <row r="8" spans="2:13" ht="36" customHeight="1" x14ac:dyDescent="0.25">
      <c r="B8" s="323" t="s">
        <v>420</v>
      </c>
      <c r="C8" s="323"/>
      <c r="D8" s="323"/>
      <c r="E8" s="321" t="s">
        <v>51</v>
      </c>
      <c r="F8" s="321"/>
      <c r="G8" s="321" t="s">
        <v>51</v>
      </c>
      <c r="H8" s="321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20">
        <v>5800</v>
      </c>
      <c r="F9" s="320"/>
      <c r="G9" s="321">
        <f>+I5</f>
        <v>120</v>
      </c>
      <c r="H9" s="321"/>
      <c r="I9" s="271">
        <f t="shared" ref="I9:I14" si="0">E9*G9</f>
        <v>696000</v>
      </c>
      <c r="J9" s="32"/>
      <c r="K9" s="32"/>
    </row>
    <row r="10" spans="2:13" ht="32.25" customHeight="1" x14ac:dyDescent="0.25">
      <c r="B10" s="322" t="s">
        <v>416</v>
      </c>
      <c r="C10" s="322"/>
      <c r="D10" s="322"/>
      <c r="E10" s="320">
        <v>3400</v>
      </c>
      <c r="F10" s="320"/>
      <c r="G10" s="321">
        <f>+I5</f>
        <v>120</v>
      </c>
      <c r="H10" s="321"/>
      <c r="I10" s="182" t="s">
        <v>424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20">
        <v>5800</v>
      </c>
      <c r="F11" s="320"/>
      <c r="G11" s="321">
        <f>+I5</f>
        <v>120</v>
      </c>
      <c r="H11" s="321"/>
      <c r="I11" s="271">
        <f t="shared" si="0"/>
        <v>696000</v>
      </c>
      <c r="J11" s="32"/>
      <c r="K11" s="32"/>
    </row>
    <row r="12" spans="2:13" ht="14.25" customHeight="1" x14ac:dyDescent="0.25">
      <c r="B12" s="14" t="s">
        <v>426</v>
      </c>
      <c r="C12" s="14"/>
      <c r="D12" s="14"/>
      <c r="E12" s="320">
        <v>35900</v>
      </c>
      <c r="F12" s="320"/>
      <c r="G12" s="321">
        <f>I5-G13</f>
        <v>107</v>
      </c>
      <c r="H12" s="321"/>
      <c r="I12" s="271">
        <f>E12*G12</f>
        <v>3841300</v>
      </c>
      <c r="J12" s="32"/>
      <c r="K12" s="32"/>
    </row>
    <row r="13" spans="2:13" x14ac:dyDescent="0.25">
      <c r="B13" s="14" t="s">
        <v>71</v>
      </c>
      <c r="C13" s="14"/>
      <c r="D13" s="14"/>
      <c r="E13" s="320">
        <v>22000</v>
      </c>
      <c r="F13" s="320"/>
      <c r="G13" s="321">
        <v>13</v>
      </c>
      <c r="H13" s="321"/>
      <c r="I13" s="271">
        <f>+E13*G13</f>
        <v>286000</v>
      </c>
      <c r="J13" s="32"/>
      <c r="K13" s="32"/>
    </row>
    <row r="14" spans="2:13" x14ac:dyDescent="0.25">
      <c r="B14" s="14" t="s">
        <v>113</v>
      </c>
      <c r="C14" s="14"/>
      <c r="D14" s="14"/>
      <c r="E14" s="320">
        <v>5800</v>
      </c>
      <c r="F14" s="320"/>
      <c r="G14" s="321">
        <f>+I5</f>
        <v>120</v>
      </c>
      <c r="H14" s="321"/>
      <c r="I14" s="271">
        <f t="shared" si="0"/>
        <v>696000</v>
      </c>
      <c r="J14" s="32"/>
      <c r="K14" s="32"/>
    </row>
    <row r="15" spans="2:13" x14ac:dyDescent="0.25">
      <c r="B15" s="279"/>
      <c r="C15" s="279"/>
      <c r="D15" s="279"/>
      <c r="E15" s="320"/>
      <c r="F15" s="320"/>
      <c r="G15" s="321"/>
      <c r="H15" s="321"/>
      <c r="I15" s="40"/>
      <c r="J15" s="32"/>
      <c r="K15" s="32"/>
    </row>
    <row r="16" spans="2:13" ht="17.100000000000001" customHeight="1" x14ac:dyDescent="0.25">
      <c r="B16" s="324" t="s">
        <v>283</v>
      </c>
      <c r="C16" s="324"/>
      <c r="D16" s="324"/>
      <c r="E16" s="320"/>
      <c r="F16" s="320"/>
      <c r="G16" s="321"/>
      <c r="H16" s="321"/>
      <c r="I16" s="40"/>
      <c r="J16" s="32"/>
      <c r="K16" s="32"/>
    </row>
    <row r="17" spans="1:11" ht="17.100000000000001" customHeight="1" x14ac:dyDescent="0.25">
      <c r="B17" s="325" t="s">
        <v>425</v>
      </c>
      <c r="C17" s="325"/>
      <c r="D17" s="325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20">
        <v>52400</v>
      </c>
      <c r="F18" s="320"/>
      <c r="G18" s="321">
        <f>ROUNDUP(((G12*1)/10),0)+1</f>
        <v>12</v>
      </c>
      <c r="H18" s="321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417</v>
      </c>
      <c r="C19" s="19"/>
      <c r="D19" s="121"/>
      <c r="E19" s="320">
        <v>49900</v>
      </c>
      <c r="F19" s="320"/>
      <c r="G19" s="321">
        <f>ROUNDUP(((G12*1)/8),0)</f>
        <v>14</v>
      </c>
      <c r="H19" s="321"/>
      <c r="I19" s="40">
        <f>G19*E19</f>
        <v>698600</v>
      </c>
      <c r="J19" s="32"/>
      <c r="K19" s="32"/>
    </row>
    <row r="20" spans="1:11" ht="17.100000000000001" hidden="1" customHeight="1" x14ac:dyDescent="0.25">
      <c r="B20" s="26" t="s">
        <v>79</v>
      </c>
      <c r="C20" s="41"/>
      <c r="D20" s="41"/>
      <c r="E20" s="320">
        <f>(114000-(114000*10%))</f>
        <v>102600</v>
      </c>
      <c r="F20" s="320"/>
      <c r="G20" s="321">
        <f>ROUNDUP(((G12*4)*85%/18),0)</f>
        <v>21</v>
      </c>
      <c r="H20" s="321"/>
      <c r="I20" s="40"/>
      <c r="J20" s="32"/>
      <c r="K20" s="32"/>
    </row>
    <row r="21" spans="1:11" ht="17.100000000000001" hidden="1" customHeight="1" x14ac:dyDescent="0.25">
      <c r="B21" s="26" t="s">
        <v>114</v>
      </c>
      <c r="C21" s="41"/>
      <c r="D21" s="41"/>
      <c r="E21" s="320">
        <f>(95000-(95000*10%))</f>
        <v>85500</v>
      </c>
      <c r="F21" s="320"/>
      <c r="G21" s="321">
        <f>ROUNDUP(((G12*4)*15%/18),0)</f>
        <v>4</v>
      </c>
      <c r="H21" s="321"/>
      <c r="I21" s="40"/>
      <c r="J21" s="32"/>
      <c r="K21" s="32"/>
    </row>
    <row r="22" spans="1:11" ht="17.100000000000001" customHeight="1" x14ac:dyDescent="0.25">
      <c r="B22" s="26" t="s">
        <v>421</v>
      </c>
      <c r="C22" s="41"/>
      <c r="D22" s="41"/>
      <c r="E22" s="320">
        <v>30000</v>
      </c>
      <c r="F22" s="320"/>
      <c r="G22" s="321">
        <f>ROUNDUP(((G12*3)*100%/18),0)</f>
        <v>18</v>
      </c>
      <c r="H22" s="321"/>
      <c r="I22" s="40">
        <f>E22*G22</f>
        <v>540000</v>
      </c>
      <c r="J22" s="32"/>
      <c r="K22" s="32"/>
    </row>
    <row r="23" spans="1:11" x14ac:dyDescent="0.25">
      <c r="B23" s="326" t="s">
        <v>76</v>
      </c>
      <c r="C23" s="326"/>
      <c r="D23" s="326"/>
      <c r="E23" s="320">
        <v>11500</v>
      </c>
      <c r="F23" s="320"/>
      <c r="G23" s="321">
        <f>+I5</f>
        <v>120</v>
      </c>
      <c r="H23" s="321"/>
      <c r="I23" s="40">
        <f>G23*E23</f>
        <v>1380000</v>
      </c>
      <c r="J23" s="32"/>
      <c r="K23" s="32"/>
    </row>
    <row r="24" spans="1:11" x14ac:dyDescent="0.25">
      <c r="B24" s="281" t="s">
        <v>2</v>
      </c>
      <c r="C24" s="281"/>
      <c r="D24" s="281"/>
      <c r="E24" s="321" t="s">
        <v>51</v>
      </c>
      <c r="F24" s="321"/>
      <c r="G24" s="321" t="s">
        <v>51</v>
      </c>
      <c r="H24" s="321"/>
      <c r="I24" s="274" t="s">
        <v>51</v>
      </c>
      <c r="J24" s="32"/>
      <c r="K24" s="32"/>
    </row>
    <row r="25" spans="1:11" x14ac:dyDescent="0.25">
      <c r="B25" s="41" t="s">
        <v>70</v>
      </c>
      <c r="C25" s="41"/>
      <c r="D25" s="41"/>
      <c r="E25" s="320">
        <v>110000</v>
      </c>
      <c r="F25" s="320"/>
      <c r="G25" s="321">
        <f>IF(I5&lt;80,8,ROUND((I5*10%),0))+2</f>
        <v>14</v>
      </c>
      <c r="H25" s="321"/>
      <c r="I25" s="40">
        <f>G25*E25</f>
        <v>1540000</v>
      </c>
      <c r="J25" s="32"/>
      <c r="K25" s="32"/>
    </row>
    <row r="26" spans="1:11" ht="15.75" thickBot="1" x14ac:dyDescent="0.3">
      <c r="B26" s="328" t="s">
        <v>116</v>
      </c>
      <c r="C26" s="328"/>
      <c r="D26" s="328"/>
      <c r="E26" s="328"/>
      <c r="F26" s="328"/>
      <c r="G26" s="328"/>
      <c r="H26" s="42"/>
      <c r="I26" s="282">
        <f>SUM(I7:I25)</f>
        <v>14992700</v>
      </c>
      <c r="J26" s="32"/>
      <c r="K26" s="32"/>
    </row>
    <row r="27" spans="1:11" ht="7.5" customHeight="1" thickTop="1" x14ac:dyDescent="0.25">
      <c r="B27" s="43"/>
      <c r="C27" s="43"/>
      <c r="D27" s="43"/>
      <c r="E27" s="40"/>
      <c r="F27" s="40"/>
      <c r="G27" s="42"/>
      <c r="H27" s="42"/>
      <c r="I27" s="44"/>
      <c r="J27" s="32"/>
      <c r="K27" s="32"/>
    </row>
    <row r="28" spans="1:11" x14ac:dyDescent="0.25">
      <c r="B28" s="329" t="s">
        <v>3</v>
      </c>
      <c r="C28" s="329"/>
      <c r="D28" s="329"/>
      <c r="E28" s="329"/>
      <c r="F28" s="329"/>
      <c r="G28" s="329"/>
      <c r="H28" s="329"/>
      <c r="I28" s="329"/>
      <c r="J28" s="32"/>
      <c r="K28" s="32"/>
    </row>
    <row r="29" spans="1:11" ht="4.5" customHeight="1" x14ac:dyDescent="0.25">
      <c r="B29" s="276"/>
      <c r="C29" s="276"/>
      <c r="D29" s="276"/>
      <c r="E29" s="276"/>
      <c r="F29" s="276"/>
      <c r="G29" s="276"/>
      <c r="H29" s="276"/>
      <c r="I29" s="39"/>
      <c r="J29" s="32"/>
      <c r="K29" s="32"/>
    </row>
    <row r="30" spans="1:11" ht="2.25" customHeight="1" x14ac:dyDescent="0.25">
      <c r="B30" s="280"/>
      <c r="C30" s="280"/>
      <c r="D30" s="280"/>
      <c r="E30" s="280"/>
      <c r="F30" s="280"/>
      <c r="G30" s="280"/>
      <c r="H30" s="280"/>
      <c r="I30" s="46"/>
      <c r="J30" s="32"/>
      <c r="K30" s="32"/>
    </row>
    <row r="31" spans="1:11" ht="5.25" customHeight="1" x14ac:dyDescent="0.25">
      <c r="A31" s="19"/>
      <c r="B31" s="268"/>
      <c r="C31" s="268"/>
      <c r="D31" s="268"/>
      <c r="E31" s="268"/>
      <c r="F31" s="268"/>
      <c r="G31" s="268"/>
      <c r="H31" s="268"/>
      <c r="I31" s="47"/>
    </row>
    <row r="32" spans="1:11" x14ac:dyDescent="0.25">
      <c r="A32" s="19"/>
      <c r="B32" s="330" t="s">
        <v>361</v>
      </c>
      <c r="C32" s="330"/>
      <c r="D32" s="330"/>
      <c r="E32" s="272" t="s">
        <v>52</v>
      </c>
      <c r="F32" s="20"/>
      <c r="G32" s="20"/>
      <c r="H32" s="272" t="s">
        <v>0</v>
      </c>
      <c r="I32" s="272" t="s">
        <v>4</v>
      </c>
    </row>
    <row r="33" spans="1:11" ht="15" customHeight="1" x14ac:dyDescent="0.25">
      <c r="B33" s="327" t="s">
        <v>415</v>
      </c>
      <c r="C33" s="327"/>
      <c r="D33" s="327"/>
      <c r="E33" s="320">
        <v>1900000</v>
      </c>
      <c r="F33" s="320"/>
      <c r="G33" s="321">
        <v>1</v>
      </c>
      <c r="H33" s="321"/>
      <c r="I33" s="182" t="s">
        <v>424</v>
      </c>
      <c r="J33" s="32"/>
      <c r="K33" s="32"/>
    </row>
    <row r="34" spans="1:11" x14ac:dyDescent="0.25">
      <c r="B34" s="327" t="s">
        <v>418</v>
      </c>
      <c r="C34" s="327"/>
      <c r="D34" s="327"/>
      <c r="E34" s="320">
        <v>1880000</v>
      </c>
      <c r="F34" s="320"/>
      <c r="G34" s="321">
        <v>1</v>
      </c>
      <c r="H34" s="321"/>
      <c r="I34" s="40">
        <f>E34*G34</f>
        <v>1880000</v>
      </c>
      <c r="J34" s="32"/>
      <c r="K34" s="32"/>
    </row>
    <row r="35" spans="1:11" ht="15.75" customHeight="1" x14ac:dyDescent="0.25">
      <c r="A35" s="21"/>
      <c r="B35" s="327" t="s">
        <v>179</v>
      </c>
      <c r="C35" s="327"/>
      <c r="D35" s="327"/>
      <c r="E35" s="320">
        <v>700000</v>
      </c>
      <c r="F35" s="320">
        <v>65000</v>
      </c>
      <c r="G35" s="321">
        <v>1</v>
      </c>
      <c r="H35" s="321"/>
      <c r="I35" s="40">
        <f>E35*G35</f>
        <v>700000</v>
      </c>
    </row>
    <row r="36" spans="1:11" ht="15.75" customHeight="1" x14ac:dyDescent="0.25">
      <c r="A36" s="21"/>
      <c r="B36" s="327" t="s">
        <v>180</v>
      </c>
      <c r="C36" s="327"/>
      <c r="D36" s="327"/>
      <c r="E36" s="320">
        <v>670000</v>
      </c>
      <c r="F36" s="320">
        <v>65000</v>
      </c>
      <c r="G36" s="321">
        <v>1</v>
      </c>
      <c r="H36" s="321"/>
      <c r="I36" s="40">
        <f>E36*G36</f>
        <v>670000</v>
      </c>
    </row>
    <row r="37" spans="1:11" ht="15.75" customHeight="1" x14ac:dyDescent="0.25">
      <c r="A37" s="21"/>
      <c r="B37" s="26" t="s">
        <v>128</v>
      </c>
      <c r="C37" s="26"/>
      <c r="D37" s="19"/>
      <c r="E37" s="320">
        <v>780000</v>
      </c>
      <c r="F37" s="320"/>
      <c r="G37" s="321">
        <v>1</v>
      </c>
      <c r="H37" s="321"/>
      <c r="I37" s="40">
        <f>E37*G37</f>
        <v>780000</v>
      </c>
    </row>
    <row r="38" spans="1:11" ht="15.75" customHeight="1" x14ac:dyDescent="0.25">
      <c r="A38" s="21"/>
      <c r="B38" s="26" t="s">
        <v>419</v>
      </c>
      <c r="C38" s="26"/>
      <c r="D38" s="26"/>
      <c r="E38" s="320">
        <v>220000</v>
      </c>
      <c r="F38" s="320">
        <v>160000</v>
      </c>
      <c r="G38" s="274"/>
      <c r="H38" s="283">
        <v>3.5</v>
      </c>
      <c r="I38" s="40">
        <f>E38*H38</f>
        <v>770000</v>
      </c>
      <c r="J38" s="53"/>
      <c r="K38" s="273"/>
    </row>
    <row r="39" spans="1:11" ht="15.75" thickBot="1" x14ac:dyDescent="0.3">
      <c r="A39" s="21"/>
      <c r="B39" s="328" t="s">
        <v>72</v>
      </c>
      <c r="C39" s="328"/>
      <c r="D39" s="328"/>
      <c r="E39" s="328"/>
      <c r="F39" s="328"/>
      <c r="G39" s="328"/>
      <c r="H39" s="42"/>
      <c r="I39" s="282">
        <f>+SUM(I33:I38)</f>
        <v>4800000</v>
      </c>
    </row>
    <row r="40" spans="1:11" ht="16.5" thickTop="1" thickBot="1" x14ac:dyDescent="0.3">
      <c r="A40" s="21"/>
      <c r="B40" s="328" t="s">
        <v>126</v>
      </c>
      <c r="C40" s="328"/>
      <c r="D40" s="328"/>
      <c r="E40" s="328"/>
      <c r="F40" s="328"/>
      <c r="G40" s="328"/>
      <c r="H40" s="42"/>
      <c r="I40" s="282">
        <f>+I39+I26</f>
        <v>19792700</v>
      </c>
    </row>
    <row r="41" spans="1:11" ht="15.75" thickTop="1" x14ac:dyDescent="0.25">
      <c r="A41" s="21"/>
      <c r="B41" s="303"/>
      <c r="C41" s="303"/>
      <c r="D41" s="303"/>
      <c r="E41" s="286"/>
      <c r="F41" s="286"/>
      <c r="G41" s="287"/>
      <c r="H41" s="287"/>
      <c r="I41" s="53"/>
    </row>
    <row r="42" spans="1:11" ht="15.75" x14ac:dyDescent="0.25">
      <c r="A42" s="21"/>
      <c r="B42" s="332" t="s">
        <v>423</v>
      </c>
      <c r="C42" s="332"/>
      <c r="D42" s="332"/>
      <c r="E42" s="332"/>
      <c r="F42" s="332"/>
      <c r="G42" s="266"/>
      <c r="H42" s="266"/>
      <c r="I42" s="53"/>
    </row>
    <row r="43" spans="1:11" x14ac:dyDescent="0.25">
      <c r="A43" s="21"/>
      <c r="B43" s="106" t="s">
        <v>184</v>
      </c>
      <c r="C43" s="106"/>
      <c r="D43" s="106"/>
      <c r="E43" s="331"/>
      <c r="F43" s="331"/>
      <c r="G43" s="331">
        <v>0.35</v>
      </c>
      <c r="H43" s="331"/>
      <c r="I43" s="107">
        <f>+I7*G43</f>
        <v>1396500</v>
      </c>
    </row>
    <row r="44" spans="1:11" x14ac:dyDescent="0.25">
      <c r="A44" s="21"/>
      <c r="B44" s="108" t="s">
        <v>185</v>
      </c>
      <c r="C44" s="108"/>
      <c r="D44" s="108"/>
      <c r="E44" s="331"/>
      <c r="F44" s="331"/>
      <c r="G44" s="331">
        <v>1</v>
      </c>
      <c r="H44" s="331"/>
      <c r="I44" s="107">
        <f>+I9</f>
        <v>696000</v>
      </c>
    </row>
    <row r="45" spans="1:11" x14ac:dyDescent="0.25">
      <c r="A45" s="21"/>
      <c r="B45" s="106" t="s">
        <v>274</v>
      </c>
      <c r="C45" s="106"/>
      <c r="D45" s="106"/>
      <c r="E45" s="331"/>
      <c r="F45" s="331"/>
      <c r="G45" s="331">
        <v>0.3</v>
      </c>
      <c r="H45" s="331"/>
      <c r="I45" s="107">
        <f>+G45*I35</f>
        <v>210000</v>
      </c>
    </row>
    <row r="46" spans="1:11" x14ac:dyDescent="0.25">
      <c r="A46" s="21"/>
      <c r="B46" s="106" t="s">
        <v>275</v>
      </c>
      <c r="C46" s="108"/>
      <c r="D46" s="108"/>
      <c r="E46" s="269"/>
      <c r="F46" s="269"/>
      <c r="G46" s="269"/>
      <c r="H46" s="269">
        <v>0.2</v>
      </c>
      <c r="I46" s="107">
        <f>+H46*I36</f>
        <v>134000</v>
      </c>
    </row>
    <row r="47" spans="1:11" x14ac:dyDescent="0.25">
      <c r="A47" s="21"/>
      <c r="B47" s="108" t="s">
        <v>186</v>
      </c>
      <c r="C47" s="108"/>
      <c r="D47" s="108"/>
      <c r="E47" s="331"/>
      <c r="F47" s="331"/>
      <c r="G47" s="331">
        <v>1</v>
      </c>
      <c r="H47" s="331"/>
      <c r="I47" s="53">
        <f>+I14</f>
        <v>696000</v>
      </c>
    </row>
    <row r="48" spans="1:11" x14ac:dyDescent="0.25">
      <c r="A48" s="21"/>
      <c r="B48" s="108" t="s">
        <v>187</v>
      </c>
      <c r="C48" s="108"/>
      <c r="D48" s="108"/>
      <c r="E48" s="333"/>
      <c r="F48" s="333"/>
      <c r="G48" s="331">
        <v>0.6</v>
      </c>
      <c r="H48" s="331"/>
      <c r="I48" s="53">
        <f>+G48*I34</f>
        <v>1128000</v>
      </c>
    </row>
    <row r="49" spans="1:9" ht="15.75" thickBot="1" x14ac:dyDescent="0.3">
      <c r="A49" s="21"/>
      <c r="B49" s="334" t="s">
        <v>182</v>
      </c>
      <c r="C49" s="334"/>
      <c r="D49" s="334"/>
      <c r="E49" s="334"/>
      <c r="F49" s="334"/>
      <c r="G49" s="334"/>
      <c r="H49" s="61"/>
      <c r="I49" s="62">
        <f>+SUM(I43:I48)</f>
        <v>4260500</v>
      </c>
    </row>
    <row r="50" spans="1:9" ht="16.5" thickTop="1" thickBot="1" x14ac:dyDescent="0.3">
      <c r="A50" s="21"/>
      <c r="B50" s="334" t="s">
        <v>183</v>
      </c>
      <c r="C50" s="334"/>
      <c r="D50" s="334"/>
      <c r="E50" s="334"/>
      <c r="F50" s="334"/>
      <c r="G50" s="334"/>
      <c r="H50" s="61"/>
      <c r="I50" s="62">
        <f>+I40-I49</f>
        <v>15532200</v>
      </c>
    </row>
    <row r="51" spans="1:9" ht="15.75" thickTop="1" x14ac:dyDescent="0.25">
      <c r="A51" s="21"/>
      <c r="B51" s="267"/>
      <c r="C51" s="267"/>
      <c r="D51" s="267"/>
      <c r="E51" s="265"/>
      <c r="F51" s="265"/>
      <c r="G51" s="266"/>
      <c r="H51" s="266"/>
      <c r="I51" s="53"/>
    </row>
    <row r="52" spans="1:9" ht="15.75" x14ac:dyDescent="0.25">
      <c r="A52" s="21"/>
      <c r="B52" s="155" t="s">
        <v>411</v>
      </c>
      <c r="C52" s="155"/>
      <c r="D52" s="155"/>
      <c r="E52" s="265"/>
      <c r="F52" s="265"/>
      <c r="G52" s="266"/>
      <c r="H52" s="266"/>
      <c r="I52" s="53"/>
    </row>
    <row r="53" spans="1:9" x14ac:dyDescent="0.25">
      <c r="A53" s="21"/>
      <c r="B53" s="106" t="s">
        <v>184</v>
      </c>
      <c r="C53" s="106"/>
      <c r="D53" s="106"/>
      <c r="E53" s="331"/>
      <c r="F53" s="331"/>
      <c r="G53" s="331">
        <v>0.4</v>
      </c>
      <c r="H53" s="331"/>
      <c r="I53" s="107">
        <f>+I7*G53</f>
        <v>1596000</v>
      </c>
    </row>
    <row r="54" spans="1:9" x14ac:dyDescent="0.25">
      <c r="A54" s="21"/>
      <c r="B54" s="106" t="s">
        <v>274</v>
      </c>
      <c r="C54" s="106"/>
      <c r="D54" s="106"/>
      <c r="E54" s="331"/>
      <c r="F54" s="331"/>
      <c r="G54" s="331">
        <v>0.3</v>
      </c>
      <c r="H54" s="331"/>
      <c r="I54" s="107">
        <f>+I35*G54</f>
        <v>210000</v>
      </c>
    </row>
    <row r="55" spans="1:9" x14ac:dyDescent="0.25">
      <c r="A55" s="21"/>
      <c r="B55" s="106" t="s">
        <v>275</v>
      </c>
      <c r="C55" s="108"/>
      <c r="D55" s="108"/>
      <c r="E55" s="269"/>
      <c r="F55" s="269"/>
      <c r="G55" s="269"/>
      <c r="H55" s="269">
        <v>0.25</v>
      </c>
      <c r="I55" s="107">
        <f>+I36*H55</f>
        <v>167500</v>
      </c>
    </row>
    <row r="56" spans="1:9" x14ac:dyDescent="0.25">
      <c r="A56" s="21"/>
      <c r="B56" s="108" t="s">
        <v>186</v>
      </c>
      <c r="C56" s="108"/>
      <c r="D56" s="108"/>
      <c r="E56" s="331"/>
      <c r="F56" s="331"/>
      <c r="G56" s="331">
        <v>1</v>
      </c>
      <c r="H56" s="331"/>
      <c r="I56" s="53">
        <f>+I14</f>
        <v>696000</v>
      </c>
    </row>
    <row r="57" spans="1:9" x14ac:dyDescent="0.25">
      <c r="A57" s="21"/>
      <c r="B57" s="108" t="s">
        <v>187</v>
      </c>
      <c r="C57" s="108"/>
      <c r="D57" s="108"/>
      <c r="E57" s="333"/>
      <c r="F57" s="333"/>
      <c r="G57" s="331">
        <v>1</v>
      </c>
      <c r="H57" s="331"/>
      <c r="I57" s="53">
        <f>+I34</f>
        <v>1880000</v>
      </c>
    </row>
    <row r="58" spans="1:9" ht="15.75" thickBot="1" x14ac:dyDescent="0.3">
      <c r="A58" s="21"/>
      <c r="B58" s="334" t="s">
        <v>182</v>
      </c>
      <c r="C58" s="334"/>
      <c r="D58" s="334"/>
      <c r="E58" s="334"/>
      <c r="F58" s="334"/>
      <c r="G58" s="334"/>
      <c r="H58" s="61"/>
      <c r="I58" s="62">
        <f>+SUM(I53:I57)</f>
        <v>4549500</v>
      </c>
    </row>
    <row r="59" spans="1:9" ht="16.5" thickTop="1" thickBot="1" x14ac:dyDescent="0.3">
      <c r="A59" s="21"/>
      <c r="B59" s="334" t="s">
        <v>183</v>
      </c>
      <c r="C59" s="334"/>
      <c r="D59" s="334"/>
      <c r="E59" s="334"/>
      <c r="F59" s="334"/>
      <c r="G59" s="334"/>
      <c r="H59" s="61"/>
      <c r="I59" s="62">
        <f>+I40-I58</f>
        <v>15243200</v>
      </c>
    </row>
    <row r="60" spans="1:9" ht="15.75" thickTop="1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264"/>
      <c r="I60" s="22" t="str">
        <f t="shared" ref="I60:I77" si="1">IF($H60&gt;0,E60*H60,"")</f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264"/>
      <c r="I61" s="22" t="str">
        <f t="shared" si="1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264"/>
      <c r="I62" s="22" t="str">
        <f t="shared" si="1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264"/>
      <c r="I63" s="22" t="str">
        <f t="shared" si="1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264"/>
      <c r="I64" s="22" t="str">
        <f t="shared" si="1"/>
        <v/>
      </c>
    </row>
    <row r="65" spans="1:11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264"/>
      <c r="I65" s="22" t="str">
        <f t="shared" si="1"/>
        <v/>
      </c>
    </row>
    <row r="66" spans="1:11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264"/>
      <c r="I66" s="22" t="str">
        <f t="shared" si="1"/>
        <v/>
      </c>
    </row>
    <row r="67" spans="1:11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264"/>
      <c r="I67" s="22" t="str">
        <f t="shared" si="1"/>
        <v/>
      </c>
    </row>
    <row r="68" spans="1:11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264"/>
      <c r="I68" s="22" t="str">
        <f t="shared" si="1"/>
        <v/>
      </c>
    </row>
    <row r="69" spans="1:11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264"/>
      <c r="I69" s="22" t="str">
        <f t="shared" si="1"/>
        <v/>
      </c>
    </row>
    <row r="70" spans="1:11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264"/>
      <c r="I70" s="22" t="str">
        <f t="shared" si="1"/>
        <v/>
      </c>
    </row>
    <row r="71" spans="1:11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264"/>
      <c r="I71" s="22" t="str">
        <f t="shared" si="1"/>
        <v/>
      </c>
    </row>
    <row r="72" spans="1:11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264"/>
      <c r="I72" s="22" t="str">
        <f t="shared" si="1"/>
        <v/>
      </c>
    </row>
    <row r="73" spans="1:11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264"/>
      <c r="I73" s="22" t="str">
        <f t="shared" si="1"/>
        <v/>
      </c>
    </row>
    <row r="74" spans="1:11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264"/>
      <c r="I74" s="22" t="str">
        <f t="shared" si="1"/>
        <v/>
      </c>
    </row>
    <row r="75" spans="1:11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264"/>
      <c r="I75" s="22" t="str">
        <f t="shared" si="1"/>
        <v/>
      </c>
    </row>
    <row r="76" spans="1:11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264"/>
      <c r="I76" s="22" t="str">
        <f t="shared" si="1"/>
        <v/>
      </c>
    </row>
    <row r="77" spans="1:11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264"/>
      <c r="I77" s="22" t="str">
        <f t="shared" si="1"/>
        <v/>
      </c>
    </row>
    <row r="78" spans="1:11" s="25" customFormat="1" x14ac:dyDescent="0.25">
      <c r="A78" s="21"/>
      <c r="B78" s="304" t="str">
        <f>IF($A78&gt;0,VLOOKUP($A78,[2]ADICIONALES!$A$1:$C$200,2,FALSE),"")</f>
        <v/>
      </c>
      <c r="C78" s="304"/>
      <c r="D78" s="304"/>
      <c r="E78" s="308"/>
      <c r="F78" s="308"/>
      <c r="G78" s="23"/>
      <c r="H78" s="264"/>
      <c r="I78" s="24"/>
    </row>
    <row r="79" spans="1:11" x14ac:dyDescent="0.25">
      <c r="E79" s="307"/>
      <c r="F79" s="307"/>
      <c r="G79" s="32"/>
      <c r="H79" s="264"/>
    </row>
    <row r="80" spans="1:11" s="8" customFormat="1" x14ac:dyDescent="0.25">
      <c r="A80" s="6"/>
      <c r="B80" s="6"/>
      <c r="C80" s="6"/>
      <c r="D80" s="6"/>
      <c r="E80" s="307"/>
      <c r="F80" s="307"/>
      <c r="G80" s="32"/>
      <c r="H80" s="264"/>
      <c r="J80" s="6"/>
      <c r="K80" s="6"/>
    </row>
    <row r="81" spans="1:11" s="8" customFormat="1" x14ac:dyDescent="0.25">
      <c r="A81" s="6"/>
      <c r="B81" s="6"/>
      <c r="C81" s="6"/>
      <c r="D81" s="6"/>
      <c r="E81" s="307"/>
      <c r="F81" s="307"/>
      <c r="G81" s="32"/>
      <c r="H81" s="264"/>
      <c r="J81" s="6"/>
      <c r="K81" s="6"/>
    </row>
    <row r="82" spans="1:11" s="8" customFormat="1" x14ac:dyDescent="0.25">
      <c r="A82" s="6"/>
      <c r="B82" s="6"/>
      <c r="C82" s="6"/>
      <c r="D82" s="6"/>
      <c r="E82" s="307"/>
      <c r="F82" s="307"/>
      <c r="G82" s="32"/>
      <c r="H82" s="264"/>
      <c r="J82" s="6"/>
      <c r="K82" s="6"/>
    </row>
    <row r="83" spans="1:11" s="8" customFormat="1" x14ac:dyDescent="0.25">
      <c r="A83" s="6"/>
      <c r="B83" s="6"/>
      <c r="C83" s="6"/>
      <c r="D83" s="6"/>
      <c r="E83" s="307"/>
      <c r="F83" s="307"/>
      <c r="G83" s="32"/>
      <c r="H83" s="264"/>
      <c r="J83" s="6"/>
      <c r="K83" s="6"/>
    </row>
    <row r="84" spans="1:11" s="8" customFormat="1" x14ac:dyDescent="0.25">
      <c r="A84" s="6"/>
      <c r="B84" s="6"/>
      <c r="C84" s="6"/>
      <c r="D84" s="6"/>
      <c r="E84" s="307"/>
      <c r="F84" s="307"/>
      <c r="G84" s="32"/>
      <c r="H84" s="264"/>
      <c r="J84" s="6"/>
      <c r="K84" s="6"/>
    </row>
    <row r="85" spans="1:11" s="8" customFormat="1" x14ac:dyDescent="0.25">
      <c r="A85" s="6"/>
      <c r="B85" s="6"/>
      <c r="C85" s="6"/>
      <c r="D85" s="6"/>
      <c r="E85" s="307"/>
      <c r="F85" s="307"/>
      <c r="G85" s="32"/>
      <c r="H85" s="264"/>
      <c r="J85" s="6"/>
      <c r="K85" s="6"/>
    </row>
    <row r="86" spans="1:11" s="8" customFormat="1" x14ac:dyDescent="0.25">
      <c r="A86" s="6"/>
      <c r="B86" s="6"/>
      <c r="C86" s="6"/>
      <c r="D86" s="6"/>
      <c r="E86" s="307"/>
      <c r="F86" s="307"/>
      <c r="G86" s="32"/>
      <c r="H86" s="264"/>
      <c r="J86" s="6"/>
      <c r="K86" s="6"/>
    </row>
    <row r="87" spans="1:11" s="8" customFormat="1" x14ac:dyDescent="0.25">
      <c r="A87" s="6"/>
      <c r="B87" s="6"/>
      <c r="C87" s="6"/>
      <c r="D87" s="6"/>
      <c r="E87" s="307"/>
      <c r="F87" s="307"/>
      <c r="G87" s="32"/>
      <c r="H87" s="264"/>
      <c r="J87" s="6"/>
      <c r="K87" s="6"/>
    </row>
    <row r="88" spans="1:11" s="8" customFormat="1" x14ac:dyDescent="0.25">
      <c r="A88" s="6"/>
      <c r="B88" s="6"/>
      <c r="C88" s="6"/>
      <c r="D88" s="6"/>
      <c r="E88" s="307"/>
      <c r="F88" s="307"/>
      <c r="G88" s="32"/>
      <c r="H88" s="264"/>
      <c r="J88" s="6"/>
      <c r="K88" s="6"/>
    </row>
    <row r="89" spans="1:11" s="8" customFormat="1" x14ac:dyDescent="0.25">
      <c r="A89" s="6"/>
      <c r="B89" s="6"/>
      <c r="C89" s="6"/>
      <c r="D89" s="6"/>
      <c r="E89" s="307"/>
      <c r="F89" s="307"/>
      <c r="G89" s="32"/>
      <c r="H89" s="264"/>
      <c r="J89" s="6"/>
      <c r="K89" s="6"/>
    </row>
    <row r="90" spans="1:11" s="8" customFormat="1" x14ac:dyDescent="0.25">
      <c r="A90" s="6"/>
      <c r="B90" s="6"/>
      <c r="C90" s="6"/>
      <c r="D90" s="6"/>
      <c r="E90" s="307"/>
      <c r="F90" s="307"/>
      <c r="G90" s="32"/>
      <c r="H90" s="264"/>
      <c r="J90" s="6"/>
      <c r="K90" s="6"/>
    </row>
    <row r="91" spans="1:11" s="8" customFormat="1" x14ac:dyDescent="0.25">
      <c r="A91" s="6"/>
      <c r="B91" s="6"/>
      <c r="C91" s="6"/>
      <c r="D91" s="6"/>
      <c r="E91" s="307"/>
      <c r="F91" s="307"/>
      <c r="G91" s="32"/>
      <c r="H91" s="264"/>
      <c r="J91" s="6"/>
      <c r="K91" s="6"/>
    </row>
    <row r="92" spans="1:11" s="8" customFormat="1" x14ac:dyDescent="0.25">
      <c r="A92" s="6"/>
      <c r="B92" s="6"/>
      <c r="C92" s="6"/>
      <c r="D92" s="6"/>
      <c r="E92" s="307"/>
      <c r="F92" s="307"/>
      <c r="G92" s="32"/>
      <c r="H92" s="264"/>
      <c r="J92" s="6"/>
      <c r="K92" s="6"/>
    </row>
    <row r="93" spans="1:11" s="8" customFormat="1" x14ac:dyDescent="0.25">
      <c r="A93" s="6"/>
      <c r="B93" s="6"/>
      <c r="C93" s="6"/>
      <c r="D93" s="6"/>
      <c r="E93" s="307"/>
      <c r="F93" s="307"/>
      <c r="G93" s="32"/>
      <c r="H93" s="264"/>
      <c r="J93" s="6"/>
      <c r="K93" s="6"/>
    </row>
    <row r="94" spans="1:11" s="8" customFormat="1" x14ac:dyDescent="0.25">
      <c r="A94" s="6"/>
      <c r="B94" s="6"/>
      <c r="C94" s="6"/>
      <c r="D94" s="6"/>
      <c r="E94" s="307"/>
      <c r="F94" s="307"/>
      <c r="G94" s="32"/>
      <c r="H94" s="264"/>
      <c r="J94" s="6"/>
      <c r="K94" s="6"/>
    </row>
    <row r="95" spans="1:11" s="8" customFormat="1" x14ac:dyDescent="0.25">
      <c r="A95" s="6"/>
      <c r="B95" s="6"/>
      <c r="C95" s="6"/>
      <c r="D95" s="6"/>
      <c r="E95" s="307"/>
      <c r="F95" s="307"/>
      <c r="G95" s="32"/>
      <c r="H95" s="264"/>
      <c r="J95" s="6"/>
      <c r="K95" s="6"/>
    </row>
    <row r="96" spans="1:11" s="8" customFormat="1" x14ac:dyDescent="0.25">
      <c r="A96" s="6"/>
      <c r="B96" s="6"/>
      <c r="C96" s="6"/>
      <c r="D96" s="6"/>
      <c r="E96" s="307"/>
      <c r="F96" s="307"/>
      <c r="G96" s="32"/>
      <c r="H96" s="264"/>
      <c r="J96" s="6"/>
      <c r="K96" s="6"/>
    </row>
    <row r="97" spans="1:11" s="8" customFormat="1" x14ac:dyDescent="0.25">
      <c r="A97" s="6"/>
      <c r="B97" s="6"/>
      <c r="C97" s="6"/>
      <c r="D97" s="6"/>
      <c r="E97" s="307"/>
      <c r="F97" s="307"/>
      <c r="G97" s="32"/>
      <c r="H97" s="264"/>
      <c r="J97" s="6"/>
      <c r="K97" s="6"/>
    </row>
    <row r="98" spans="1:11" s="8" customFormat="1" x14ac:dyDescent="0.25">
      <c r="A98" s="6"/>
      <c r="B98" s="6"/>
      <c r="C98" s="6"/>
      <c r="D98" s="6"/>
      <c r="E98" s="307"/>
      <c r="F98" s="307"/>
      <c r="G98" s="32"/>
      <c r="H98" s="264"/>
      <c r="J98" s="6"/>
      <c r="K98" s="6"/>
    </row>
    <row r="99" spans="1:11" s="8" customFormat="1" x14ac:dyDescent="0.25">
      <c r="A99" s="6"/>
      <c r="B99" s="6"/>
      <c r="C99" s="6"/>
      <c r="D99" s="6"/>
      <c r="E99" s="307"/>
      <c r="F99" s="307"/>
      <c r="G99" s="32"/>
      <c r="H99" s="264"/>
      <c r="J99" s="6"/>
      <c r="K99" s="6"/>
    </row>
    <row r="100" spans="1:11" s="8" customFormat="1" x14ac:dyDescent="0.25">
      <c r="A100" s="6"/>
      <c r="B100" s="6"/>
      <c r="C100" s="6"/>
      <c r="D100" s="6"/>
      <c r="E100" s="307"/>
      <c r="F100" s="307"/>
      <c r="G100" s="32"/>
      <c r="H100" s="264"/>
      <c r="J100" s="6"/>
      <c r="K100" s="6"/>
    </row>
    <row r="101" spans="1:11" s="8" customFormat="1" x14ac:dyDescent="0.25">
      <c r="A101" s="6"/>
      <c r="B101" s="6"/>
      <c r="C101" s="6"/>
      <c r="D101" s="6"/>
      <c r="E101" s="307"/>
      <c r="F101" s="307"/>
      <c r="G101" s="32"/>
      <c r="H101" s="264"/>
      <c r="J101" s="6"/>
      <c r="K101" s="6"/>
    </row>
    <row r="102" spans="1:11" s="8" customFormat="1" x14ac:dyDescent="0.25">
      <c r="A102" s="6"/>
      <c r="B102" s="6"/>
      <c r="C102" s="6"/>
      <c r="D102" s="6"/>
      <c r="E102" s="307"/>
      <c r="F102" s="307"/>
      <c r="G102" s="32"/>
      <c r="H102" s="264"/>
      <c r="J102" s="6"/>
      <c r="K102" s="6"/>
    </row>
    <row r="103" spans="1:11" s="8" customFormat="1" x14ac:dyDescent="0.25">
      <c r="A103" s="6"/>
      <c r="B103" s="6"/>
      <c r="C103" s="6"/>
      <c r="D103" s="6"/>
      <c r="E103" s="307"/>
      <c r="F103" s="307"/>
      <c r="G103" s="32"/>
      <c r="H103" s="264"/>
      <c r="J103" s="6"/>
      <c r="K103" s="6"/>
    </row>
    <row r="104" spans="1:11" s="8" customFormat="1" x14ac:dyDescent="0.25">
      <c r="A104" s="6"/>
      <c r="B104" s="6"/>
      <c r="C104" s="6"/>
      <c r="D104" s="6"/>
      <c r="E104" s="307"/>
      <c r="F104" s="307"/>
      <c r="G104" s="32"/>
      <c r="H104" s="264"/>
      <c r="J104" s="6"/>
      <c r="K104" s="6"/>
    </row>
    <row r="105" spans="1:11" s="8" customFormat="1" x14ac:dyDescent="0.25">
      <c r="A105" s="6"/>
      <c r="B105" s="6"/>
      <c r="C105" s="6"/>
      <c r="D105" s="6"/>
      <c r="E105" s="307"/>
      <c r="F105" s="307"/>
      <c r="G105" s="32"/>
      <c r="H105" s="264"/>
      <c r="J105" s="6"/>
      <c r="K105" s="6"/>
    </row>
    <row r="106" spans="1:11" s="8" customFormat="1" x14ac:dyDescent="0.25">
      <c r="A106" s="6"/>
      <c r="B106" s="6"/>
      <c r="C106" s="6"/>
      <c r="D106" s="6"/>
      <c r="E106" s="307"/>
      <c r="F106" s="307"/>
      <c r="G106" s="32"/>
      <c r="H106" s="264"/>
      <c r="J106" s="6"/>
      <c r="K106" s="6"/>
    </row>
    <row r="107" spans="1:11" s="8" customFormat="1" x14ac:dyDescent="0.25">
      <c r="A107" s="6"/>
      <c r="B107" s="6"/>
      <c r="C107" s="6"/>
      <c r="D107" s="6"/>
      <c r="E107" s="307"/>
      <c r="F107" s="307"/>
      <c r="G107" s="32"/>
      <c r="H107" s="264"/>
      <c r="J107" s="6"/>
      <c r="K107" s="6"/>
    </row>
    <row r="108" spans="1:11" s="8" customFormat="1" x14ac:dyDescent="0.25">
      <c r="A108" s="6"/>
      <c r="B108" s="6"/>
      <c r="C108" s="6"/>
      <c r="D108" s="6"/>
      <c r="E108" s="307"/>
      <c r="F108" s="307"/>
      <c r="G108" s="32"/>
      <c r="H108" s="264"/>
      <c r="J108" s="6"/>
      <c r="K108" s="6"/>
    </row>
    <row r="109" spans="1:11" s="8" customFormat="1" x14ac:dyDescent="0.25">
      <c r="A109" s="6"/>
      <c r="B109" s="6"/>
      <c r="C109" s="6"/>
      <c r="D109" s="6"/>
      <c r="E109" s="307"/>
      <c r="F109" s="307"/>
      <c r="G109" s="32"/>
      <c r="H109" s="264"/>
      <c r="J109" s="6"/>
      <c r="K109" s="6"/>
    </row>
    <row r="110" spans="1:11" s="8" customFormat="1" x14ac:dyDescent="0.25">
      <c r="A110" s="6"/>
      <c r="B110" s="6"/>
      <c r="C110" s="6"/>
      <c r="D110" s="6"/>
      <c r="E110" s="307"/>
      <c r="F110" s="307"/>
      <c r="G110" s="32"/>
      <c r="H110" s="264"/>
      <c r="J110" s="6"/>
      <c r="K110" s="6"/>
    </row>
    <row r="111" spans="1:11" s="8" customFormat="1" x14ac:dyDescent="0.25">
      <c r="A111" s="6"/>
      <c r="B111" s="6"/>
      <c r="C111" s="6"/>
      <c r="D111" s="6"/>
      <c r="E111" s="307"/>
      <c r="F111" s="307"/>
      <c r="G111" s="32"/>
      <c r="H111" s="264"/>
      <c r="J111" s="6"/>
      <c r="K111" s="6"/>
    </row>
    <row r="112" spans="1:11" s="8" customFormat="1" x14ac:dyDescent="0.25">
      <c r="A112" s="6"/>
      <c r="B112" s="6"/>
      <c r="C112" s="6"/>
      <c r="D112" s="6"/>
      <c r="E112" s="307"/>
      <c r="F112" s="307"/>
      <c r="G112" s="32"/>
      <c r="H112" s="264"/>
      <c r="J112" s="6"/>
      <c r="K112" s="6"/>
    </row>
    <row r="113" spans="1:11" s="8" customFormat="1" x14ac:dyDescent="0.25">
      <c r="A113" s="6"/>
      <c r="B113" s="6"/>
      <c r="C113" s="6"/>
      <c r="D113" s="6"/>
      <c r="E113" s="307"/>
      <c r="F113" s="307"/>
      <c r="G113" s="32"/>
      <c r="H113" s="264"/>
      <c r="J113" s="6"/>
      <c r="K113" s="6"/>
    </row>
    <row r="114" spans="1:11" s="8" customFormat="1" x14ac:dyDescent="0.25">
      <c r="A114" s="6"/>
      <c r="B114" s="6"/>
      <c r="C114" s="6"/>
      <c r="D114" s="6"/>
      <c r="E114" s="307"/>
      <c r="F114" s="307"/>
      <c r="G114" s="32"/>
      <c r="H114" s="264"/>
      <c r="J114" s="6"/>
      <c r="K114" s="6"/>
    </row>
    <row r="115" spans="1:11" s="8" customFormat="1" x14ac:dyDescent="0.25">
      <c r="A115" s="6"/>
      <c r="B115" s="6"/>
      <c r="C115" s="6"/>
      <c r="D115" s="6"/>
      <c r="E115" s="307"/>
      <c r="F115" s="307"/>
      <c r="G115" s="32"/>
      <c r="H115" s="264"/>
      <c r="J115" s="6"/>
      <c r="K115" s="6"/>
    </row>
    <row r="116" spans="1:11" s="8" customFormat="1" x14ac:dyDescent="0.25">
      <c r="A116" s="6"/>
      <c r="B116" s="6"/>
      <c r="C116" s="6"/>
      <c r="D116" s="6"/>
      <c r="E116" s="307"/>
      <c r="F116" s="307"/>
      <c r="G116" s="32"/>
      <c r="H116" s="264"/>
      <c r="J116" s="6"/>
      <c r="K116" s="6"/>
    </row>
    <row r="117" spans="1:11" s="8" customFormat="1" x14ac:dyDescent="0.25">
      <c r="A117" s="6"/>
      <c r="B117" s="6"/>
      <c r="C117" s="6"/>
      <c r="D117" s="6"/>
      <c r="E117" s="307"/>
      <c r="F117" s="307"/>
      <c r="G117" s="32"/>
      <c r="H117" s="264"/>
      <c r="J117" s="6"/>
      <c r="K117" s="6"/>
    </row>
    <row r="118" spans="1:11" s="8" customFormat="1" x14ac:dyDescent="0.25">
      <c r="A118" s="6"/>
      <c r="B118" s="6"/>
      <c r="C118" s="6"/>
      <c r="D118" s="6"/>
      <c r="E118" s="307"/>
      <c r="F118" s="307"/>
      <c r="G118" s="32"/>
      <c r="H118" s="264"/>
      <c r="J118" s="6"/>
      <c r="K118" s="6"/>
    </row>
    <row r="119" spans="1:11" s="8" customFormat="1" x14ac:dyDescent="0.25">
      <c r="A119" s="6"/>
      <c r="B119" s="6"/>
      <c r="C119" s="6"/>
      <c r="D119" s="6"/>
      <c r="E119" s="307"/>
      <c r="F119" s="307"/>
      <c r="G119" s="32"/>
      <c r="H119" s="264"/>
      <c r="J119" s="6"/>
      <c r="K119" s="6"/>
    </row>
    <row r="120" spans="1:11" s="8" customFormat="1" x14ac:dyDescent="0.25">
      <c r="A120" s="6"/>
      <c r="B120" s="6"/>
      <c r="C120" s="6"/>
      <c r="D120" s="6"/>
      <c r="E120" s="307"/>
      <c r="F120" s="307"/>
      <c r="G120" s="32"/>
      <c r="H120" s="264"/>
      <c r="J120" s="6"/>
      <c r="K120" s="6"/>
    </row>
    <row r="121" spans="1:11" s="8" customFormat="1" x14ac:dyDescent="0.25">
      <c r="A121" s="6"/>
      <c r="B121" s="6"/>
      <c r="C121" s="6"/>
      <c r="D121" s="6"/>
      <c r="E121" s="307"/>
      <c r="F121" s="307"/>
      <c r="G121" s="32"/>
      <c r="H121" s="264"/>
      <c r="J121" s="6"/>
      <c r="K121" s="6"/>
    </row>
    <row r="122" spans="1:11" s="8" customFormat="1" x14ac:dyDescent="0.25">
      <c r="A122" s="6"/>
      <c r="B122" s="6"/>
      <c r="C122" s="6"/>
      <c r="D122" s="6"/>
      <c r="E122" s="307"/>
      <c r="F122" s="307"/>
      <c r="G122" s="32"/>
      <c r="H122" s="264"/>
      <c r="J122" s="6"/>
      <c r="K122" s="6"/>
    </row>
    <row r="123" spans="1:11" s="8" customFormat="1" x14ac:dyDescent="0.25">
      <c r="A123" s="6"/>
      <c r="B123" s="6"/>
      <c r="C123" s="6"/>
      <c r="D123" s="6"/>
      <c r="E123" s="307"/>
      <c r="F123" s="307"/>
      <c r="G123" s="32"/>
      <c r="H123" s="264"/>
      <c r="J123" s="6"/>
      <c r="K123" s="6"/>
    </row>
    <row r="124" spans="1:11" s="8" customFormat="1" x14ac:dyDescent="0.25">
      <c r="A124" s="6"/>
      <c r="B124" s="6"/>
      <c r="C124" s="6"/>
      <c r="D124" s="6"/>
      <c r="E124" s="307"/>
      <c r="F124" s="307"/>
      <c r="G124" s="32"/>
      <c r="H124" s="264"/>
      <c r="J124" s="6"/>
      <c r="K124" s="6"/>
    </row>
    <row r="125" spans="1:11" s="8" customFormat="1" x14ac:dyDescent="0.25">
      <c r="A125" s="6"/>
      <c r="B125" s="6"/>
      <c r="C125" s="6"/>
      <c r="D125" s="6"/>
      <c r="E125" s="307"/>
      <c r="F125" s="307"/>
      <c r="G125" s="32"/>
      <c r="H125" s="264"/>
      <c r="J125" s="6"/>
      <c r="K125" s="6"/>
    </row>
    <row r="126" spans="1:11" s="8" customFormat="1" x14ac:dyDescent="0.25">
      <c r="A126" s="6"/>
      <c r="B126" s="6"/>
      <c r="C126" s="6"/>
      <c r="D126" s="6"/>
      <c r="E126" s="307"/>
      <c r="F126" s="307"/>
      <c r="G126" s="32"/>
      <c r="H126" s="264"/>
      <c r="J126" s="6"/>
      <c r="K126" s="6"/>
    </row>
    <row r="127" spans="1:11" s="8" customFormat="1" x14ac:dyDescent="0.25">
      <c r="A127" s="6"/>
      <c r="B127" s="6"/>
      <c r="C127" s="6"/>
      <c r="D127" s="6"/>
      <c r="E127" s="307"/>
      <c r="F127" s="307"/>
      <c r="G127" s="32"/>
      <c r="H127" s="264"/>
      <c r="J127" s="6"/>
      <c r="K127" s="6"/>
    </row>
    <row r="128" spans="1:11" s="8" customFormat="1" x14ac:dyDescent="0.25">
      <c r="A128" s="6"/>
      <c r="B128" s="6"/>
      <c r="C128" s="6"/>
      <c r="D128" s="6"/>
      <c r="E128" s="307"/>
      <c r="F128" s="307"/>
      <c r="G128" s="32"/>
      <c r="H128" s="264"/>
      <c r="J128" s="6"/>
      <c r="K128" s="6"/>
    </row>
    <row r="129" spans="1:11" s="8" customFormat="1" x14ac:dyDescent="0.25">
      <c r="A129" s="6"/>
      <c r="B129" s="6"/>
      <c r="C129" s="6"/>
      <c r="D129" s="6"/>
      <c r="E129" s="307"/>
      <c r="F129" s="307"/>
      <c r="G129" s="32"/>
      <c r="H129" s="264"/>
      <c r="J129" s="6"/>
      <c r="K129" s="6"/>
    </row>
    <row r="130" spans="1:11" s="8" customFormat="1" x14ac:dyDescent="0.25">
      <c r="A130" s="6"/>
      <c r="B130" s="6"/>
      <c r="C130" s="6"/>
      <c r="D130" s="6"/>
      <c r="E130" s="307"/>
      <c r="F130" s="307"/>
      <c r="G130" s="32"/>
      <c r="H130" s="264"/>
      <c r="J130" s="6"/>
      <c r="K130" s="6"/>
    </row>
    <row r="131" spans="1:11" s="8" customFormat="1" x14ac:dyDescent="0.25">
      <c r="A131" s="6"/>
      <c r="B131" s="6"/>
      <c r="C131" s="6"/>
      <c r="D131" s="6"/>
      <c r="E131" s="307"/>
      <c r="F131" s="307"/>
      <c r="G131" s="32"/>
      <c r="H131" s="264"/>
      <c r="J131" s="6"/>
      <c r="K131" s="6"/>
    </row>
    <row r="132" spans="1:11" s="8" customFormat="1" x14ac:dyDescent="0.25">
      <c r="A132" s="6"/>
      <c r="B132" s="6"/>
      <c r="C132" s="6"/>
      <c r="D132" s="6"/>
      <c r="E132" s="307"/>
      <c r="F132" s="307"/>
      <c r="G132" s="32"/>
      <c r="H132" s="264"/>
      <c r="J132" s="6"/>
      <c r="K132" s="6"/>
    </row>
    <row r="133" spans="1:11" s="8" customFormat="1" x14ac:dyDescent="0.25">
      <c r="A133" s="6"/>
      <c r="B133" s="6"/>
      <c r="C133" s="6"/>
      <c r="D133" s="6"/>
      <c r="E133" s="307"/>
      <c r="F133" s="307"/>
      <c r="G133" s="32"/>
      <c r="H133" s="264"/>
      <c r="J133" s="6"/>
      <c r="K133" s="6"/>
    </row>
    <row r="134" spans="1:11" s="8" customFormat="1" x14ac:dyDescent="0.25">
      <c r="A134" s="6"/>
      <c r="B134" s="6"/>
      <c r="C134" s="6"/>
      <c r="D134" s="6"/>
      <c r="E134" s="307"/>
      <c r="F134" s="307"/>
      <c r="G134" s="32"/>
      <c r="H134" s="264"/>
      <c r="J134" s="6"/>
      <c r="K134" s="6"/>
    </row>
    <row r="135" spans="1:11" s="8" customFormat="1" x14ac:dyDescent="0.25">
      <c r="A135" s="6"/>
      <c r="B135" s="6"/>
      <c r="C135" s="6"/>
      <c r="D135" s="6"/>
      <c r="E135" s="307"/>
      <c r="F135" s="307"/>
      <c r="G135" s="32"/>
      <c r="H135" s="264"/>
      <c r="J135" s="6"/>
      <c r="K135" s="6"/>
    </row>
    <row r="136" spans="1:11" s="8" customFormat="1" x14ac:dyDescent="0.25">
      <c r="A136" s="6"/>
      <c r="B136" s="6"/>
      <c r="C136" s="6"/>
      <c r="D136" s="6"/>
      <c r="E136" s="307"/>
      <c r="F136" s="307"/>
      <c r="G136" s="32"/>
      <c r="H136" s="264"/>
      <c r="J136" s="6"/>
      <c r="K136" s="6"/>
    </row>
    <row r="137" spans="1:11" s="8" customFormat="1" x14ac:dyDescent="0.25">
      <c r="A137" s="6"/>
      <c r="B137" s="6"/>
      <c r="C137" s="6"/>
      <c r="D137" s="6"/>
      <c r="E137" s="307"/>
      <c r="F137" s="307"/>
      <c r="G137" s="32"/>
      <c r="H137" s="264"/>
      <c r="J137" s="6"/>
      <c r="K137" s="6"/>
    </row>
    <row r="138" spans="1:11" s="8" customFormat="1" x14ac:dyDescent="0.25">
      <c r="A138" s="6"/>
      <c r="B138" s="6"/>
      <c r="C138" s="6"/>
      <c r="D138" s="6"/>
      <c r="E138" s="307"/>
      <c r="F138" s="307"/>
      <c r="G138" s="32"/>
      <c r="H138" s="264"/>
      <c r="J138" s="6"/>
      <c r="K138" s="6"/>
    </row>
    <row r="139" spans="1:11" s="8" customFormat="1" x14ac:dyDescent="0.25">
      <c r="A139" s="6"/>
      <c r="B139" s="6"/>
      <c r="C139" s="6"/>
      <c r="D139" s="6"/>
      <c r="E139" s="307"/>
      <c r="F139" s="307"/>
      <c r="G139" s="32"/>
      <c r="H139" s="264"/>
      <c r="J139" s="6"/>
      <c r="K139" s="6"/>
    </row>
    <row r="140" spans="1:11" s="8" customFormat="1" x14ac:dyDescent="0.25">
      <c r="A140" s="6"/>
      <c r="B140" s="6"/>
      <c r="C140" s="6"/>
      <c r="D140" s="6"/>
      <c r="E140" s="307"/>
      <c r="F140" s="307"/>
      <c r="G140" s="32"/>
      <c r="H140" s="264"/>
      <c r="J140" s="6"/>
      <c r="K140" s="6"/>
    </row>
    <row r="141" spans="1:11" s="8" customFormat="1" x14ac:dyDescent="0.25">
      <c r="A141" s="6"/>
      <c r="B141" s="6"/>
      <c r="C141" s="6"/>
      <c r="D141" s="6"/>
      <c r="E141" s="307"/>
      <c r="F141" s="307"/>
      <c r="G141" s="32"/>
      <c r="H141" s="264"/>
      <c r="J141" s="6"/>
      <c r="K141" s="6"/>
    </row>
    <row r="142" spans="1:11" s="8" customFormat="1" x14ac:dyDescent="0.25">
      <c r="A142" s="6"/>
      <c r="B142" s="6"/>
      <c r="C142" s="6"/>
      <c r="D142" s="6"/>
      <c r="E142" s="307"/>
      <c r="F142" s="307"/>
      <c r="G142" s="32"/>
      <c r="H142" s="264"/>
      <c r="J142" s="6"/>
      <c r="K142" s="6"/>
    </row>
    <row r="143" spans="1:11" s="8" customFormat="1" x14ac:dyDescent="0.25">
      <c r="A143" s="6"/>
      <c r="B143" s="6"/>
      <c r="C143" s="6"/>
      <c r="D143" s="6"/>
      <c r="E143" s="307"/>
      <c r="F143" s="307"/>
      <c r="G143" s="32"/>
      <c r="H143" s="264"/>
      <c r="J143" s="6"/>
      <c r="K143" s="6"/>
    </row>
    <row r="144" spans="1:11" s="8" customFormat="1" x14ac:dyDescent="0.25">
      <c r="A144" s="6"/>
      <c r="B144" s="6"/>
      <c r="C144" s="6"/>
      <c r="D144" s="6"/>
      <c r="E144" s="307"/>
      <c r="F144" s="307"/>
      <c r="G144" s="32"/>
      <c r="H144" s="264"/>
      <c r="J144" s="6"/>
      <c r="K144" s="6"/>
    </row>
    <row r="145" spans="1:11" s="8" customFormat="1" x14ac:dyDescent="0.25">
      <c r="A145" s="6"/>
      <c r="B145" s="6"/>
      <c r="C145" s="6"/>
      <c r="D145" s="6"/>
      <c r="E145" s="307"/>
      <c r="F145" s="307"/>
      <c r="G145" s="32"/>
      <c r="H145" s="264"/>
      <c r="J145" s="6"/>
      <c r="K145" s="6"/>
    </row>
    <row r="146" spans="1:11" s="8" customFormat="1" x14ac:dyDescent="0.25">
      <c r="A146" s="6"/>
      <c r="B146" s="6"/>
      <c r="C146" s="6"/>
      <c r="D146" s="6"/>
      <c r="E146" s="307"/>
      <c r="F146" s="307"/>
      <c r="G146" s="32"/>
      <c r="H146" s="264"/>
      <c r="J146" s="6"/>
      <c r="K146" s="6"/>
    </row>
    <row r="147" spans="1:11" s="8" customFormat="1" x14ac:dyDescent="0.25">
      <c r="A147" s="6"/>
      <c r="B147" s="6"/>
      <c r="C147" s="6"/>
      <c r="D147" s="6"/>
      <c r="E147" s="307"/>
      <c r="F147" s="307"/>
      <c r="G147" s="32"/>
      <c r="H147" s="264"/>
      <c r="J147" s="6"/>
      <c r="K147" s="6"/>
    </row>
    <row r="148" spans="1:11" s="8" customFormat="1" x14ac:dyDescent="0.25">
      <c r="A148" s="6"/>
      <c r="B148" s="6"/>
      <c r="C148" s="6"/>
      <c r="D148" s="6"/>
      <c r="E148" s="307"/>
      <c r="F148" s="307"/>
      <c r="G148" s="32"/>
      <c r="H148" s="264"/>
      <c r="J148" s="6"/>
      <c r="K148" s="6"/>
    </row>
    <row r="149" spans="1:11" s="8" customFormat="1" x14ac:dyDescent="0.25">
      <c r="A149" s="6"/>
      <c r="B149" s="6"/>
      <c r="C149" s="6"/>
      <c r="D149" s="6"/>
      <c r="E149" s="307"/>
      <c r="F149" s="307"/>
      <c r="G149" s="32"/>
      <c r="H149" s="264"/>
      <c r="J149" s="6"/>
      <c r="K149" s="6"/>
    </row>
    <row r="150" spans="1:11" s="8" customFormat="1" x14ac:dyDescent="0.25">
      <c r="A150" s="6"/>
      <c r="B150" s="6"/>
      <c r="C150" s="6"/>
      <c r="D150" s="6"/>
      <c r="E150" s="307"/>
      <c r="F150" s="307"/>
      <c r="G150" s="32"/>
      <c r="H150" s="264"/>
      <c r="J150" s="6"/>
      <c r="K150" s="6"/>
    </row>
    <row r="151" spans="1:11" s="8" customFormat="1" x14ac:dyDescent="0.25">
      <c r="A151" s="6"/>
      <c r="B151" s="6"/>
      <c r="C151" s="6"/>
      <c r="D151" s="6"/>
      <c r="E151" s="307"/>
      <c r="F151" s="307"/>
      <c r="G151" s="32"/>
      <c r="H151" s="264"/>
      <c r="J151" s="6"/>
      <c r="K151" s="6"/>
    </row>
    <row r="152" spans="1:11" s="8" customFormat="1" x14ac:dyDescent="0.25">
      <c r="A152" s="6"/>
      <c r="B152" s="6"/>
      <c r="C152" s="6"/>
      <c r="D152" s="6"/>
      <c r="E152" s="307"/>
      <c r="F152" s="307"/>
      <c r="G152" s="32"/>
      <c r="H152" s="264"/>
      <c r="J152" s="6"/>
      <c r="K152" s="6"/>
    </row>
    <row r="153" spans="1:11" s="8" customFormat="1" x14ac:dyDescent="0.25">
      <c r="A153" s="6"/>
      <c r="B153" s="6"/>
      <c r="C153" s="6"/>
      <c r="D153" s="6"/>
      <c r="E153" s="307"/>
      <c r="F153" s="307"/>
      <c r="G153" s="32"/>
      <c r="H153" s="264"/>
      <c r="J153" s="6"/>
      <c r="K153" s="6"/>
    </row>
    <row r="154" spans="1:11" s="8" customFormat="1" x14ac:dyDescent="0.25">
      <c r="A154" s="6"/>
      <c r="B154" s="6"/>
      <c r="C154" s="6"/>
      <c r="D154" s="6"/>
      <c r="E154" s="307"/>
      <c r="F154" s="307"/>
      <c r="G154" s="32"/>
      <c r="H154" s="264"/>
      <c r="J154" s="6"/>
      <c r="K154" s="6"/>
    </row>
    <row r="155" spans="1:11" s="8" customFormat="1" x14ac:dyDescent="0.25">
      <c r="A155" s="6"/>
      <c r="B155" s="6"/>
      <c r="C155" s="6"/>
      <c r="D155" s="6"/>
      <c r="E155" s="307"/>
      <c r="F155" s="307"/>
      <c r="G155" s="32"/>
      <c r="H155" s="264"/>
      <c r="J155" s="6"/>
      <c r="K155" s="6"/>
    </row>
    <row r="156" spans="1:11" s="8" customFormat="1" x14ac:dyDescent="0.25">
      <c r="A156" s="6"/>
      <c r="B156" s="6"/>
      <c r="C156" s="6"/>
      <c r="D156" s="6"/>
      <c r="E156" s="307"/>
      <c r="F156" s="307"/>
      <c r="G156" s="32"/>
      <c r="H156" s="264"/>
      <c r="J156" s="6"/>
      <c r="K156" s="6"/>
    </row>
    <row r="157" spans="1:11" s="8" customFormat="1" x14ac:dyDescent="0.25">
      <c r="A157" s="6"/>
      <c r="B157" s="6"/>
      <c r="C157" s="6"/>
      <c r="D157" s="6"/>
      <c r="E157" s="307"/>
      <c r="F157" s="307"/>
      <c r="G157" s="32"/>
      <c r="H157" s="264"/>
      <c r="J157" s="6"/>
      <c r="K157" s="6"/>
    </row>
    <row r="158" spans="1:11" s="8" customFormat="1" x14ac:dyDescent="0.25">
      <c r="A158" s="6"/>
      <c r="B158" s="6"/>
      <c r="C158" s="6"/>
      <c r="D158" s="6"/>
      <c r="E158" s="307"/>
      <c r="F158" s="307"/>
      <c r="G158" s="32"/>
      <c r="H158" s="264"/>
      <c r="J158" s="6"/>
      <c r="K158" s="6"/>
    </row>
    <row r="159" spans="1:11" s="8" customFormat="1" x14ac:dyDescent="0.25">
      <c r="A159" s="6"/>
      <c r="B159" s="6"/>
      <c r="C159" s="6"/>
      <c r="D159" s="6"/>
      <c r="E159" s="307"/>
      <c r="F159" s="307"/>
      <c r="G159" s="32"/>
      <c r="H159" s="264"/>
      <c r="J159" s="6"/>
      <c r="K159" s="6"/>
    </row>
    <row r="160" spans="1:11" s="8" customFormat="1" x14ac:dyDescent="0.25">
      <c r="A160" s="6"/>
      <c r="B160" s="6"/>
      <c r="C160" s="6"/>
      <c r="D160" s="6"/>
      <c r="E160" s="307"/>
      <c r="F160" s="307"/>
      <c r="G160" s="32"/>
      <c r="H160" s="264"/>
      <c r="J160" s="6"/>
      <c r="K160" s="6"/>
    </row>
    <row r="161" spans="1:11" s="8" customFormat="1" x14ac:dyDescent="0.25">
      <c r="A161" s="6"/>
      <c r="B161" s="6"/>
      <c r="C161" s="6"/>
      <c r="D161" s="6"/>
      <c r="E161" s="307"/>
      <c r="F161" s="307"/>
      <c r="G161" s="32"/>
      <c r="H161" s="264"/>
      <c r="J161" s="6"/>
      <c r="K161" s="6"/>
    </row>
    <row r="162" spans="1:11" s="8" customFormat="1" x14ac:dyDescent="0.25">
      <c r="A162" s="6"/>
      <c r="B162" s="6"/>
      <c r="C162" s="6"/>
      <c r="D162" s="6"/>
      <c r="E162" s="307"/>
      <c r="F162" s="307"/>
      <c r="G162" s="32"/>
      <c r="H162" s="264"/>
      <c r="J162" s="6"/>
      <c r="K162" s="6"/>
    </row>
    <row r="163" spans="1:11" s="8" customFormat="1" x14ac:dyDescent="0.25">
      <c r="A163" s="6"/>
      <c r="B163" s="6"/>
      <c r="C163" s="6"/>
      <c r="D163" s="6"/>
      <c r="E163" s="307"/>
      <c r="F163" s="307"/>
      <c r="G163" s="32"/>
      <c r="H163" s="264"/>
      <c r="J163" s="6"/>
      <c r="K163" s="6"/>
    </row>
    <row r="164" spans="1:11" s="8" customFormat="1" x14ac:dyDescent="0.25">
      <c r="A164" s="6"/>
      <c r="B164" s="6"/>
      <c r="C164" s="6"/>
      <c r="D164" s="6"/>
      <c r="E164" s="307"/>
      <c r="F164" s="307"/>
      <c r="G164" s="32"/>
      <c r="H164" s="264"/>
      <c r="J164" s="6"/>
      <c r="K164" s="6"/>
    </row>
    <row r="165" spans="1:11" s="8" customFormat="1" x14ac:dyDescent="0.25">
      <c r="A165" s="6"/>
      <c r="B165" s="6"/>
      <c r="C165" s="6"/>
      <c r="D165" s="6"/>
      <c r="E165" s="307"/>
      <c r="F165" s="307"/>
      <c r="G165" s="32"/>
      <c r="H165" s="264"/>
      <c r="J165" s="6"/>
      <c r="K165" s="6"/>
    </row>
    <row r="166" spans="1:11" s="8" customFormat="1" x14ac:dyDescent="0.25">
      <c r="A166" s="6"/>
      <c r="B166" s="6"/>
      <c r="C166" s="6"/>
      <c r="D166" s="6"/>
      <c r="E166" s="307"/>
      <c r="F166" s="307"/>
      <c r="G166" s="32"/>
      <c r="H166" s="264"/>
      <c r="J166" s="6"/>
      <c r="K166" s="6"/>
    </row>
    <row r="167" spans="1:11" s="8" customFormat="1" x14ac:dyDescent="0.25">
      <c r="A167" s="6"/>
      <c r="B167" s="6"/>
      <c r="C167" s="6"/>
      <c r="D167" s="6"/>
      <c r="E167" s="307"/>
      <c r="F167" s="307"/>
      <c r="G167" s="32"/>
      <c r="H167" s="264"/>
      <c r="J167" s="6"/>
      <c r="K167" s="6"/>
    </row>
    <row r="168" spans="1:11" s="8" customFormat="1" x14ac:dyDescent="0.25">
      <c r="A168" s="6"/>
      <c r="B168" s="6"/>
      <c r="C168" s="6"/>
      <c r="D168" s="6"/>
      <c r="E168" s="307"/>
      <c r="F168" s="307"/>
      <c r="G168" s="32"/>
      <c r="H168" s="264"/>
      <c r="J168" s="6"/>
      <c r="K168" s="6"/>
    </row>
    <row r="169" spans="1:11" s="8" customFormat="1" x14ac:dyDescent="0.25">
      <c r="A169" s="6"/>
      <c r="B169" s="6"/>
      <c r="C169" s="6"/>
      <c r="D169" s="6"/>
      <c r="E169" s="307"/>
      <c r="F169" s="307"/>
      <c r="G169" s="32"/>
      <c r="H169" s="264"/>
      <c r="J169" s="6"/>
      <c r="K169" s="6"/>
    </row>
    <row r="170" spans="1:11" s="8" customFormat="1" x14ac:dyDescent="0.25">
      <c r="A170" s="6"/>
      <c r="B170" s="6"/>
      <c r="C170" s="6"/>
      <c r="D170" s="6"/>
      <c r="E170" s="307"/>
      <c r="F170" s="307"/>
      <c r="G170" s="32"/>
      <c r="H170" s="264"/>
      <c r="J170" s="6"/>
      <c r="K170" s="6"/>
    </row>
    <row r="171" spans="1:11" s="8" customFormat="1" x14ac:dyDescent="0.25">
      <c r="A171" s="6"/>
      <c r="B171" s="6"/>
      <c r="C171" s="6"/>
      <c r="D171" s="6"/>
      <c r="E171" s="307"/>
      <c r="F171" s="307"/>
      <c r="G171" s="32"/>
      <c r="H171" s="264"/>
      <c r="J171" s="6"/>
      <c r="K171" s="6"/>
    </row>
    <row r="172" spans="1:11" s="8" customFormat="1" x14ac:dyDescent="0.25">
      <c r="A172" s="6"/>
      <c r="B172" s="6"/>
      <c r="C172" s="6"/>
      <c r="D172" s="6"/>
      <c r="E172" s="307"/>
      <c r="F172" s="307"/>
      <c r="G172" s="32"/>
      <c r="H172" s="264"/>
      <c r="J172" s="6"/>
      <c r="K172" s="6"/>
    </row>
    <row r="173" spans="1:11" s="8" customFormat="1" x14ac:dyDescent="0.25">
      <c r="A173" s="6"/>
      <c r="B173" s="6"/>
      <c r="C173" s="6"/>
      <c r="D173" s="6"/>
      <c r="E173" s="307"/>
      <c r="F173" s="307"/>
      <c r="G173" s="32"/>
      <c r="H173" s="264"/>
      <c r="J173" s="6"/>
      <c r="K173" s="6"/>
    </row>
    <row r="174" spans="1:11" s="8" customFormat="1" x14ac:dyDescent="0.25">
      <c r="A174" s="6"/>
      <c r="B174" s="6"/>
      <c r="C174" s="6"/>
      <c r="D174" s="6"/>
      <c r="E174" s="307"/>
      <c r="F174" s="307"/>
      <c r="G174" s="32"/>
      <c r="H174" s="264"/>
      <c r="J174" s="6"/>
      <c r="K174" s="6"/>
    </row>
    <row r="175" spans="1:11" s="8" customFormat="1" x14ac:dyDescent="0.25">
      <c r="A175" s="6"/>
      <c r="B175" s="6"/>
      <c r="C175" s="6"/>
      <c r="D175" s="6"/>
      <c r="E175" s="307"/>
      <c r="F175" s="307"/>
      <c r="G175" s="32"/>
      <c r="H175" s="264"/>
      <c r="J175" s="6"/>
      <c r="K175" s="6"/>
    </row>
    <row r="176" spans="1:11" s="8" customFormat="1" x14ac:dyDescent="0.25">
      <c r="A176" s="6"/>
      <c r="B176" s="6"/>
      <c r="C176" s="6"/>
      <c r="D176" s="6"/>
      <c r="E176" s="307"/>
      <c r="F176" s="307"/>
      <c r="G176" s="32"/>
      <c r="H176" s="264"/>
      <c r="J176" s="6"/>
      <c r="K176" s="6"/>
    </row>
    <row r="177" spans="1:11" s="8" customFormat="1" x14ac:dyDescent="0.25">
      <c r="A177" s="6"/>
      <c r="B177" s="6"/>
      <c r="C177" s="6"/>
      <c r="D177" s="6"/>
      <c r="E177" s="307"/>
      <c r="F177" s="307"/>
      <c r="G177" s="32"/>
      <c r="H177" s="264"/>
      <c r="J177" s="6"/>
      <c r="K177" s="6"/>
    </row>
    <row r="178" spans="1:11" s="8" customFormat="1" x14ac:dyDescent="0.25">
      <c r="A178" s="6"/>
      <c r="B178" s="6"/>
      <c r="C178" s="6"/>
      <c r="D178" s="6"/>
      <c r="E178" s="307"/>
      <c r="F178" s="307"/>
      <c r="G178" s="32"/>
      <c r="H178" s="264"/>
      <c r="J178" s="6"/>
      <c r="K178" s="6"/>
    </row>
    <row r="179" spans="1:11" s="8" customFormat="1" x14ac:dyDescent="0.25">
      <c r="A179" s="6"/>
      <c r="B179" s="6"/>
      <c r="C179" s="6"/>
      <c r="D179" s="6"/>
      <c r="E179" s="307"/>
      <c r="F179" s="307"/>
      <c r="G179" s="32"/>
      <c r="H179" s="264"/>
      <c r="J179" s="6"/>
      <c r="K179" s="6"/>
    </row>
    <row r="180" spans="1:11" s="8" customFormat="1" x14ac:dyDescent="0.25">
      <c r="A180" s="6"/>
      <c r="B180" s="6"/>
      <c r="C180" s="6"/>
      <c r="D180" s="6"/>
      <c r="E180" s="307"/>
      <c r="F180" s="307"/>
      <c r="G180" s="32"/>
      <c r="H180" s="264"/>
      <c r="J180" s="6"/>
      <c r="K180" s="6"/>
    </row>
    <row r="181" spans="1:11" s="8" customFormat="1" x14ac:dyDescent="0.25">
      <c r="A181" s="6"/>
      <c r="B181" s="6"/>
      <c r="C181" s="6"/>
      <c r="D181" s="6"/>
      <c r="E181" s="307"/>
      <c r="F181" s="307"/>
      <c r="G181" s="32"/>
      <c r="H181" s="264"/>
      <c r="J181" s="6"/>
      <c r="K181" s="6"/>
    </row>
    <row r="182" spans="1:11" s="8" customFormat="1" x14ac:dyDescent="0.25">
      <c r="A182" s="6"/>
      <c r="B182" s="6"/>
      <c r="C182" s="6"/>
      <c r="D182" s="6"/>
      <c r="E182" s="307"/>
      <c r="F182" s="307"/>
      <c r="G182" s="32"/>
      <c r="H182" s="264"/>
      <c r="J182" s="6"/>
      <c r="K182" s="6"/>
    </row>
    <row r="183" spans="1:11" s="8" customFormat="1" x14ac:dyDescent="0.25">
      <c r="A183" s="6"/>
      <c r="B183" s="6"/>
      <c r="C183" s="6"/>
      <c r="D183" s="6"/>
      <c r="E183" s="307"/>
      <c r="F183" s="307"/>
      <c r="G183" s="32"/>
      <c r="H183" s="264"/>
      <c r="J183" s="6"/>
      <c r="K183" s="6"/>
    </row>
    <row r="184" spans="1:11" s="8" customFormat="1" x14ac:dyDescent="0.25">
      <c r="A184" s="6"/>
      <c r="B184" s="6"/>
      <c r="C184" s="6"/>
      <c r="D184" s="6"/>
      <c r="E184" s="307"/>
      <c r="F184" s="307"/>
      <c r="G184" s="32"/>
      <c r="H184" s="264"/>
      <c r="J184" s="6"/>
      <c r="K184" s="6"/>
    </row>
    <row r="185" spans="1:11" s="8" customFormat="1" x14ac:dyDescent="0.25">
      <c r="A185" s="6"/>
      <c r="B185" s="6"/>
      <c r="C185" s="6"/>
      <c r="D185" s="6"/>
      <c r="E185" s="307"/>
      <c r="F185" s="307"/>
      <c r="G185" s="32"/>
      <c r="H185" s="264"/>
      <c r="J185" s="6"/>
      <c r="K185" s="6"/>
    </row>
    <row r="186" spans="1:11" s="8" customFormat="1" x14ac:dyDescent="0.25">
      <c r="A186" s="6"/>
      <c r="B186" s="6"/>
      <c r="C186" s="6"/>
      <c r="D186" s="6"/>
      <c r="E186" s="307"/>
      <c r="F186" s="307"/>
      <c r="G186" s="32"/>
      <c r="H186" s="264"/>
      <c r="J186" s="6"/>
      <c r="K186" s="6"/>
    </row>
    <row r="187" spans="1:11" s="8" customFormat="1" x14ac:dyDescent="0.25">
      <c r="A187" s="6"/>
      <c r="B187" s="6"/>
      <c r="C187" s="6"/>
      <c r="D187" s="6"/>
      <c r="E187" s="307"/>
      <c r="F187" s="307"/>
      <c r="G187" s="32"/>
      <c r="H187" s="264"/>
      <c r="J187" s="6"/>
      <c r="K187" s="6"/>
    </row>
    <row r="188" spans="1:11" s="8" customFormat="1" x14ac:dyDescent="0.25">
      <c r="A188" s="6"/>
      <c r="B188" s="6"/>
      <c r="C188" s="6"/>
      <c r="D188" s="6"/>
      <c r="E188" s="307"/>
      <c r="F188" s="307"/>
      <c r="G188" s="32"/>
      <c r="H188" s="264"/>
      <c r="J188" s="6"/>
      <c r="K188" s="6"/>
    </row>
    <row r="189" spans="1:11" s="8" customFormat="1" x14ac:dyDescent="0.25">
      <c r="A189" s="6"/>
      <c r="B189" s="6"/>
      <c r="C189" s="6"/>
      <c r="D189" s="6"/>
      <c r="E189" s="307"/>
      <c r="F189" s="307"/>
      <c r="G189" s="32"/>
      <c r="H189" s="264"/>
      <c r="J189" s="6"/>
      <c r="K189" s="6"/>
    </row>
    <row r="190" spans="1:11" s="8" customFormat="1" x14ac:dyDescent="0.25">
      <c r="A190" s="6"/>
      <c r="B190" s="6"/>
      <c r="C190" s="6"/>
      <c r="D190" s="6"/>
      <c r="E190" s="307"/>
      <c r="F190" s="307"/>
      <c r="G190" s="32"/>
      <c r="H190" s="264"/>
      <c r="J190" s="6"/>
      <c r="K190" s="6"/>
    </row>
    <row r="191" spans="1:11" s="8" customFormat="1" x14ac:dyDescent="0.25">
      <c r="A191" s="6"/>
      <c r="B191" s="6"/>
      <c r="C191" s="6"/>
      <c r="D191" s="6"/>
      <c r="E191" s="307"/>
      <c r="F191" s="307"/>
      <c r="G191" s="32"/>
      <c r="H191" s="264"/>
      <c r="J191" s="6"/>
      <c r="K191" s="6"/>
    </row>
    <row r="192" spans="1:11" s="8" customFormat="1" x14ac:dyDescent="0.25">
      <c r="A192" s="6"/>
      <c r="B192" s="6"/>
      <c r="C192" s="6"/>
      <c r="D192" s="6"/>
      <c r="E192" s="307"/>
      <c r="F192" s="307"/>
      <c r="G192" s="32"/>
      <c r="H192" s="264"/>
      <c r="J192" s="6"/>
      <c r="K192" s="6"/>
    </row>
    <row r="193" spans="1:11" s="8" customFormat="1" x14ac:dyDescent="0.25">
      <c r="A193" s="6"/>
      <c r="B193" s="6"/>
      <c r="C193" s="6"/>
      <c r="D193" s="6"/>
      <c r="E193" s="307"/>
      <c r="F193" s="307"/>
      <c r="G193" s="32"/>
      <c r="H193" s="264"/>
      <c r="J193" s="6"/>
      <c r="K193" s="6"/>
    </row>
    <row r="194" spans="1:11" s="8" customFormat="1" x14ac:dyDescent="0.25">
      <c r="A194" s="6"/>
      <c r="B194" s="6"/>
      <c r="C194" s="6"/>
      <c r="D194" s="6"/>
      <c r="E194" s="307"/>
      <c r="F194" s="307"/>
      <c r="G194" s="32"/>
      <c r="H194" s="264"/>
      <c r="J194" s="6"/>
      <c r="K194" s="6"/>
    </row>
    <row r="195" spans="1:11" s="8" customFormat="1" x14ac:dyDescent="0.25">
      <c r="A195" s="6"/>
      <c r="B195" s="6"/>
      <c r="C195" s="6"/>
      <c r="D195" s="6"/>
      <c r="E195" s="307"/>
      <c r="F195" s="307"/>
      <c r="G195" s="32"/>
      <c r="H195" s="264"/>
      <c r="J195" s="6"/>
      <c r="K195" s="6"/>
    </row>
    <row r="196" spans="1:11" s="8" customFormat="1" x14ac:dyDescent="0.25">
      <c r="A196" s="6"/>
      <c r="B196" s="6"/>
      <c r="C196" s="6"/>
      <c r="D196" s="6"/>
      <c r="E196" s="307"/>
      <c r="F196" s="307"/>
      <c r="G196" s="32"/>
      <c r="H196" s="264"/>
      <c r="J196" s="6"/>
      <c r="K196" s="6"/>
    </row>
    <row r="197" spans="1:11" s="8" customFormat="1" x14ac:dyDescent="0.25">
      <c r="A197" s="6"/>
      <c r="B197" s="6"/>
      <c r="C197" s="6"/>
      <c r="D197" s="6"/>
      <c r="E197" s="307"/>
      <c r="F197" s="307"/>
      <c r="G197" s="32"/>
      <c r="H197" s="264"/>
      <c r="J197" s="6"/>
      <c r="K197" s="6"/>
    </row>
    <row r="198" spans="1:11" s="8" customFormat="1" x14ac:dyDescent="0.25">
      <c r="A198" s="6"/>
      <c r="B198" s="6"/>
      <c r="C198" s="6"/>
      <c r="D198" s="6"/>
      <c r="E198" s="307"/>
      <c r="F198" s="307"/>
      <c r="G198" s="32"/>
      <c r="H198" s="264"/>
      <c r="J198" s="6"/>
      <c r="K198" s="6"/>
    </row>
    <row r="199" spans="1:11" s="8" customFormat="1" x14ac:dyDescent="0.25">
      <c r="A199" s="6"/>
      <c r="B199" s="6"/>
      <c r="C199" s="6"/>
      <c r="D199" s="6"/>
      <c r="E199" s="307"/>
      <c r="F199" s="307"/>
      <c r="G199" s="32"/>
      <c r="H199" s="264"/>
      <c r="J199" s="6"/>
      <c r="K199" s="6"/>
    </row>
    <row r="200" spans="1:11" s="8" customFormat="1" x14ac:dyDescent="0.25">
      <c r="A200" s="6"/>
      <c r="B200" s="6"/>
      <c r="C200" s="6"/>
      <c r="D200" s="6"/>
      <c r="E200" s="307"/>
      <c r="F200" s="307"/>
      <c r="G200" s="32"/>
      <c r="H200" s="264"/>
      <c r="J200" s="6"/>
      <c r="K200" s="6"/>
    </row>
    <row r="201" spans="1:11" s="8" customFormat="1" x14ac:dyDescent="0.25">
      <c r="A201" s="6"/>
      <c r="B201" s="6"/>
      <c r="C201" s="6"/>
      <c r="D201" s="6"/>
      <c r="E201" s="307"/>
      <c r="F201" s="307"/>
      <c r="G201" s="32"/>
      <c r="H201" s="264"/>
      <c r="J201" s="6"/>
      <c r="K201" s="6"/>
    </row>
    <row r="202" spans="1:11" s="8" customFormat="1" x14ac:dyDescent="0.25">
      <c r="A202" s="6"/>
      <c r="B202" s="6"/>
      <c r="C202" s="6"/>
      <c r="D202" s="6"/>
      <c r="E202" s="307"/>
      <c r="F202" s="307"/>
      <c r="G202" s="32"/>
      <c r="H202" s="264"/>
      <c r="J202" s="6"/>
      <c r="K202" s="6"/>
    </row>
    <row r="203" spans="1:11" s="8" customFormat="1" x14ac:dyDescent="0.25">
      <c r="A203" s="6"/>
      <c r="B203" s="6"/>
      <c r="C203" s="6"/>
      <c r="D203" s="6"/>
      <c r="E203" s="307"/>
      <c r="F203" s="307"/>
      <c r="G203" s="32"/>
      <c r="H203" s="264"/>
      <c r="J203" s="6"/>
      <c r="K203" s="6"/>
    </row>
    <row r="204" spans="1:11" s="8" customFormat="1" x14ac:dyDescent="0.25">
      <c r="A204" s="6"/>
      <c r="B204" s="6"/>
      <c r="C204" s="6"/>
      <c r="D204" s="6"/>
      <c r="E204" s="307"/>
      <c r="F204" s="307"/>
      <c r="G204" s="32"/>
      <c r="H204" s="264"/>
      <c r="J204" s="6"/>
      <c r="K204" s="6"/>
    </row>
    <row r="205" spans="1:11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</row>
  </sheetData>
  <mergeCells count="411"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E57:F57"/>
    <mergeCell ref="G57:H57"/>
    <mergeCell ref="B58:G58"/>
    <mergeCell ref="B59:G59"/>
    <mergeCell ref="B60:D60"/>
    <mergeCell ref="E60:F60"/>
    <mergeCell ref="E53:F53"/>
    <mergeCell ref="G53:H53"/>
    <mergeCell ref="E54:F54"/>
    <mergeCell ref="G54:H54"/>
    <mergeCell ref="E56:F56"/>
    <mergeCell ref="G56:H56"/>
    <mergeCell ref="E47:F47"/>
    <mergeCell ref="G47:H47"/>
    <mergeCell ref="E48:F48"/>
    <mergeCell ref="G48:H48"/>
    <mergeCell ref="B49:G49"/>
    <mergeCell ref="B50:G50"/>
    <mergeCell ref="E43:F43"/>
    <mergeCell ref="G43:H43"/>
    <mergeCell ref="E44:F44"/>
    <mergeCell ref="G44:H44"/>
    <mergeCell ref="E45:F45"/>
    <mergeCell ref="G45:H45"/>
    <mergeCell ref="B39:G39"/>
    <mergeCell ref="B40:G40"/>
    <mergeCell ref="B41:D41"/>
    <mergeCell ref="E41:F41"/>
    <mergeCell ref="G41:H41"/>
    <mergeCell ref="B42:F42"/>
    <mergeCell ref="B36:D36"/>
    <mergeCell ref="E36:F36"/>
    <mergeCell ref="G36:H36"/>
    <mergeCell ref="E37:F37"/>
    <mergeCell ref="G37:H37"/>
    <mergeCell ref="E38:F38"/>
    <mergeCell ref="B34:D34"/>
    <mergeCell ref="E34:F34"/>
    <mergeCell ref="G34:H34"/>
    <mergeCell ref="B35:D35"/>
    <mergeCell ref="E35:F35"/>
    <mergeCell ref="G35:H35"/>
    <mergeCell ref="E25:F25"/>
    <mergeCell ref="G25:H25"/>
    <mergeCell ref="B26:G26"/>
    <mergeCell ref="B28:I28"/>
    <mergeCell ref="B32:D32"/>
    <mergeCell ref="B33:D33"/>
    <mergeCell ref="E33:F33"/>
    <mergeCell ref="G33:H33"/>
    <mergeCell ref="E22:F22"/>
    <mergeCell ref="G22:H22"/>
    <mergeCell ref="B23:D23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zoomScaleNormal="100" zoomScaleSheetLayoutView="100" workbookViewId="0">
      <selection activeCell="B17" sqref="B17:D17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4" t="s">
        <v>427</v>
      </c>
      <c r="C2" s="294"/>
      <c r="D2" s="294"/>
      <c r="E2" s="294"/>
      <c r="F2" s="294"/>
      <c r="G2" s="294"/>
      <c r="H2" s="294"/>
      <c r="I2" s="294"/>
    </row>
    <row r="3" spans="2:13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3" ht="12.75" customHeight="1" x14ac:dyDescent="0.25">
      <c r="B4" s="315" t="s">
        <v>49</v>
      </c>
      <c r="C4" s="315"/>
      <c r="D4" s="315"/>
      <c r="E4" s="35">
        <v>0.66666666666666663</v>
      </c>
      <c r="F4" s="316" t="s">
        <v>73</v>
      </c>
      <c r="G4" s="317"/>
      <c r="H4" s="36">
        <v>0.98958333333333337</v>
      </c>
      <c r="I4" s="37">
        <f ca="1">NOW()</f>
        <v>42609.711727083333</v>
      </c>
    </row>
    <row r="5" spans="2:13" ht="15.75" x14ac:dyDescent="0.25">
      <c r="B5" s="318" t="s">
        <v>82</v>
      </c>
      <c r="C5" s="318"/>
      <c r="D5" s="318"/>
      <c r="E5" s="319" t="s">
        <v>52</v>
      </c>
      <c r="F5" s="319"/>
      <c r="G5" s="319" t="s">
        <v>50</v>
      </c>
      <c r="H5" s="319"/>
      <c r="I5" s="277">
        <v>120</v>
      </c>
      <c r="J5" s="275"/>
      <c r="K5" s="275" t="s">
        <v>308</v>
      </c>
      <c r="M5" s="8"/>
    </row>
    <row r="6" spans="2:13" ht="6.75" customHeight="1" x14ac:dyDescent="0.25">
      <c r="B6" s="278"/>
      <c r="C6" s="278"/>
      <c r="D6" s="278"/>
      <c r="E6" s="276"/>
      <c r="F6" s="276"/>
      <c r="G6" s="276"/>
      <c r="H6" s="276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20">
        <v>3990000</v>
      </c>
      <c r="F7" s="320"/>
      <c r="G7" s="321">
        <v>1</v>
      </c>
      <c r="H7" s="321"/>
      <c r="I7" s="40">
        <f>E7*G7</f>
        <v>3990000</v>
      </c>
      <c r="J7" s="275"/>
      <c r="K7" s="53">
        <v>3490000</v>
      </c>
    </row>
    <row r="8" spans="2:13" ht="36" customHeight="1" x14ac:dyDescent="0.25">
      <c r="B8" s="323" t="s">
        <v>420</v>
      </c>
      <c r="C8" s="323"/>
      <c r="D8" s="323"/>
      <c r="E8" s="321" t="s">
        <v>51</v>
      </c>
      <c r="F8" s="321"/>
      <c r="G8" s="321" t="s">
        <v>51</v>
      </c>
      <c r="H8" s="321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20">
        <v>5800</v>
      </c>
      <c r="F9" s="320"/>
      <c r="G9" s="321"/>
      <c r="H9" s="321"/>
      <c r="I9" s="271"/>
      <c r="J9" s="32"/>
      <c r="K9" s="32"/>
    </row>
    <row r="10" spans="2:13" ht="32.25" customHeight="1" x14ac:dyDescent="0.25">
      <c r="B10" s="322" t="s">
        <v>416</v>
      </c>
      <c r="C10" s="322"/>
      <c r="D10" s="322"/>
      <c r="E10" s="320">
        <v>3400</v>
      </c>
      <c r="F10" s="320"/>
      <c r="G10" s="321">
        <f>+I5</f>
        <v>120</v>
      </c>
      <c r="H10" s="321"/>
      <c r="I10" s="355" t="s">
        <v>424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20">
        <v>5800</v>
      </c>
      <c r="F11" s="320"/>
      <c r="G11" s="321">
        <f>+I5</f>
        <v>120</v>
      </c>
      <c r="H11" s="321"/>
      <c r="I11" s="271">
        <f t="shared" ref="I11" si="0">E11*G11</f>
        <v>696000</v>
      </c>
      <c r="J11" s="32"/>
      <c r="K11" s="32"/>
    </row>
    <row r="12" spans="2:13" ht="14.25" customHeight="1" x14ac:dyDescent="0.25">
      <c r="B12" s="14" t="s">
        <v>426</v>
      </c>
      <c r="C12" s="14"/>
      <c r="D12" s="14"/>
      <c r="E12" s="320">
        <v>35900</v>
      </c>
      <c r="F12" s="320"/>
      <c r="G12" s="321">
        <f>I5-G13</f>
        <v>107</v>
      </c>
      <c r="H12" s="321"/>
      <c r="I12" s="271">
        <f>E12*G12</f>
        <v>3841300</v>
      </c>
      <c r="J12" s="32"/>
      <c r="K12" s="32"/>
    </row>
    <row r="13" spans="2:13" x14ac:dyDescent="0.25">
      <c r="B13" s="14" t="s">
        <v>71</v>
      </c>
      <c r="C13" s="14"/>
      <c r="D13" s="14"/>
      <c r="E13" s="320">
        <v>22000</v>
      </c>
      <c r="F13" s="320"/>
      <c r="G13" s="321">
        <v>13</v>
      </c>
      <c r="H13" s="321"/>
      <c r="I13" s="271">
        <f>+E13*G13</f>
        <v>286000</v>
      </c>
      <c r="J13" s="32"/>
      <c r="K13" s="32"/>
    </row>
    <row r="14" spans="2:13" x14ac:dyDescent="0.25">
      <c r="B14" s="14" t="s">
        <v>113</v>
      </c>
      <c r="C14" s="14"/>
      <c r="D14" s="14"/>
      <c r="E14" s="320">
        <v>5800</v>
      </c>
      <c r="F14" s="320"/>
      <c r="G14" s="321"/>
      <c r="H14" s="321"/>
      <c r="I14" s="271"/>
      <c r="J14" s="32"/>
      <c r="K14" s="32"/>
    </row>
    <row r="15" spans="2:13" x14ac:dyDescent="0.25">
      <c r="B15" s="279"/>
      <c r="C15" s="279"/>
      <c r="D15" s="279"/>
      <c r="E15" s="320"/>
      <c r="F15" s="320"/>
      <c r="G15" s="321"/>
      <c r="H15" s="321"/>
      <c r="I15" s="40"/>
      <c r="J15" s="32"/>
      <c r="K15" s="32"/>
    </row>
    <row r="16" spans="2:13" ht="17.100000000000001" customHeight="1" x14ac:dyDescent="0.25">
      <c r="B16" s="324" t="s">
        <v>283</v>
      </c>
      <c r="C16" s="324"/>
      <c r="D16" s="324"/>
      <c r="E16" s="320"/>
      <c r="F16" s="320"/>
      <c r="G16" s="321"/>
      <c r="H16" s="321"/>
      <c r="I16" s="40"/>
      <c r="J16" s="32"/>
      <c r="K16" s="32"/>
    </row>
    <row r="17" spans="1:11" ht="17.100000000000001" customHeight="1" x14ac:dyDescent="0.25">
      <c r="B17" s="325" t="s">
        <v>425</v>
      </c>
      <c r="C17" s="325"/>
      <c r="D17" s="325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20">
        <v>52400</v>
      </c>
      <c r="F18" s="320"/>
      <c r="G18" s="321">
        <f>ROUNDUP(((G12*1)/10),0)+1</f>
        <v>12</v>
      </c>
      <c r="H18" s="321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417</v>
      </c>
      <c r="C19" s="19"/>
      <c r="D19" s="121"/>
      <c r="E19" s="320">
        <v>49900</v>
      </c>
      <c r="F19" s="320"/>
      <c r="G19" s="321">
        <f>ROUNDUP(((G12*1)/8),0)</f>
        <v>14</v>
      </c>
      <c r="H19" s="321"/>
      <c r="I19" s="40">
        <f>G19*E19</f>
        <v>698600</v>
      </c>
      <c r="J19" s="32"/>
      <c r="K19" s="32"/>
    </row>
    <row r="20" spans="1:11" ht="17.100000000000001" customHeight="1" x14ac:dyDescent="0.25">
      <c r="B20" s="26" t="s">
        <v>79</v>
      </c>
      <c r="C20" s="41"/>
      <c r="D20" s="41"/>
      <c r="E20" s="320">
        <v>95000</v>
      </c>
      <c r="F20" s="320"/>
      <c r="G20" s="321">
        <f>ROUNDUP(((G12*3)*85%/18),0)</f>
        <v>16</v>
      </c>
      <c r="H20" s="321"/>
      <c r="I20" s="40">
        <f>+E20*G20</f>
        <v>1520000</v>
      </c>
      <c r="J20" s="32"/>
      <c r="K20" s="32"/>
    </row>
    <row r="21" spans="1:11" ht="17.100000000000001" customHeight="1" x14ac:dyDescent="0.25">
      <c r="B21" s="26" t="s">
        <v>114</v>
      </c>
      <c r="C21" s="41"/>
      <c r="D21" s="41"/>
      <c r="E21" s="320">
        <v>79000</v>
      </c>
      <c r="F21" s="320"/>
      <c r="G21" s="321">
        <f>ROUNDUP(((G12*3)*15%/18),0)</f>
        <v>3</v>
      </c>
      <c r="H21" s="321"/>
      <c r="I21" s="40">
        <f>+E21*G21</f>
        <v>237000</v>
      </c>
      <c r="J21" s="32"/>
      <c r="K21" s="32"/>
    </row>
    <row r="22" spans="1:11" x14ac:dyDescent="0.25">
      <c r="B22" s="326" t="s">
        <v>76</v>
      </c>
      <c r="C22" s="326"/>
      <c r="D22" s="326"/>
      <c r="E22" s="320">
        <v>11500</v>
      </c>
      <c r="F22" s="320"/>
      <c r="G22" s="321">
        <f>+I5</f>
        <v>120</v>
      </c>
      <c r="H22" s="321"/>
      <c r="I22" s="40">
        <f>G22*E22</f>
        <v>1380000</v>
      </c>
      <c r="J22" s="32"/>
      <c r="K22" s="32"/>
    </row>
    <row r="23" spans="1:11" x14ac:dyDescent="0.25">
      <c r="B23" s="281" t="s">
        <v>2</v>
      </c>
      <c r="C23" s="281"/>
      <c r="D23" s="281"/>
      <c r="E23" s="321" t="s">
        <v>51</v>
      </c>
      <c r="F23" s="321"/>
      <c r="G23" s="321" t="s">
        <v>51</v>
      </c>
      <c r="H23" s="321"/>
      <c r="I23" s="274" t="s">
        <v>51</v>
      </c>
      <c r="J23" s="32"/>
      <c r="K23" s="32"/>
    </row>
    <row r="24" spans="1:11" x14ac:dyDescent="0.25">
      <c r="B24" s="41" t="s">
        <v>70</v>
      </c>
      <c r="C24" s="41"/>
      <c r="D24" s="41"/>
      <c r="E24" s="320">
        <v>110000</v>
      </c>
      <c r="F24" s="320"/>
      <c r="G24" s="321">
        <f>IF(I5&lt;80,8,ROUND((I5*10%),0))+2</f>
        <v>14</v>
      </c>
      <c r="H24" s="321"/>
      <c r="I24" s="40">
        <f>G24*E24</f>
        <v>1540000</v>
      </c>
      <c r="J24" s="32"/>
      <c r="K24" s="32"/>
    </row>
    <row r="25" spans="1:11" ht="15.75" thickBot="1" x14ac:dyDescent="0.3">
      <c r="B25" s="328" t="s">
        <v>116</v>
      </c>
      <c r="C25" s="328"/>
      <c r="D25" s="328"/>
      <c r="E25" s="328"/>
      <c r="F25" s="328"/>
      <c r="G25" s="328"/>
      <c r="H25" s="42"/>
      <c r="I25" s="282">
        <f>SUM(I7:I24)</f>
        <v>14817700</v>
      </c>
      <c r="J25" s="32"/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32"/>
      <c r="K26" s="32"/>
    </row>
    <row r="27" spans="1:11" x14ac:dyDescent="0.25">
      <c r="B27" s="329" t="s">
        <v>3</v>
      </c>
      <c r="C27" s="329"/>
      <c r="D27" s="329"/>
      <c r="E27" s="329"/>
      <c r="F27" s="329"/>
      <c r="G27" s="329"/>
      <c r="H27" s="329"/>
      <c r="I27" s="329"/>
      <c r="J27" s="32"/>
      <c r="K27" s="32"/>
    </row>
    <row r="28" spans="1:11" ht="4.5" customHeight="1" x14ac:dyDescent="0.25">
      <c r="B28" s="276"/>
      <c r="C28" s="276"/>
      <c r="D28" s="276"/>
      <c r="E28" s="276"/>
      <c r="F28" s="276"/>
      <c r="G28" s="276"/>
      <c r="H28" s="276"/>
      <c r="I28" s="39"/>
      <c r="J28" s="32"/>
      <c r="K28" s="32"/>
    </row>
    <row r="29" spans="1:11" ht="2.25" customHeight="1" x14ac:dyDescent="0.25">
      <c r="B29" s="280"/>
      <c r="C29" s="280"/>
      <c r="D29" s="280"/>
      <c r="E29" s="280"/>
      <c r="F29" s="280"/>
      <c r="G29" s="280"/>
      <c r="H29" s="280"/>
      <c r="I29" s="46"/>
      <c r="J29" s="32"/>
      <c r="K29" s="32"/>
    </row>
    <row r="30" spans="1:11" ht="5.25" customHeight="1" x14ac:dyDescent="0.25">
      <c r="A30" s="19"/>
      <c r="B30" s="268"/>
      <c r="C30" s="268"/>
      <c r="D30" s="268"/>
      <c r="E30" s="268"/>
      <c r="F30" s="268"/>
      <c r="G30" s="268"/>
      <c r="H30" s="268"/>
      <c r="I30" s="47"/>
    </row>
    <row r="31" spans="1:11" x14ac:dyDescent="0.25">
      <c r="A31" s="19"/>
      <c r="B31" s="330" t="s">
        <v>361</v>
      </c>
      <c r="C31" s="330"/>
      <c r="D31" s="330"/>
      <c r="E31" s="272" t="s">
        <v>52</v>
      </c>
      <c r="F31" s="20"/>
      <c r="G31" s="20"/>
      <c r="H31" s="272" t="s">
        <v>0</v>
      </c>
      <c r="I31" s="272" t="s">
        <v>4</v>
      </c>
    </row>
    <row r="32" spans="1:11" ht="15" customHeight="1" x14ac:dyDescent="0.25">
      <c r="B32" s="327" t="s">
        <v>415</v>
      </c>
      <c r="C32" s="327"/>
      <c r="D32" s="327"/>
      <c r="E32" s="320">
        <v>1900000</v>
      </c>
      <c r="F32" s="320"/>
      <c r="G32" s="321">
        <v>1</v>
      </c>
      <c r="H32" s="321"/>
      <c r="I32" s="355" t="s">
        <v>424</v>
      </c>
      <c r="J32" s="32"/>
      <c r="K32" s="32"/>
    </row>
    <row r="33" spans="1:11" x14ac:dyDescent="0.25">
      <c r="B33" s="327" t="s">
        <v>418</v>
      </c>
      <c r="C33" s="327"/>
      <c r="D33" s="327"/>
      <c r="E33" s="320">
        <v>1880000</v>
      </c>
      <c r="F33" s="320"/>
      <c r="G33" s="321">
        <v>1</v>
      </c>
      <c r="H33" s="321"/>
      <c r="I33" s="40">
        <f>E33*G33</f>
        <v>1880000</v>
      </c>
      <c r="J33" s="32"/>
      <c r="K33" s="32"/>
    </row>
    <row r="34" spans="1:11" ht="15.75" customHeight="1" x14ac:dyDescent="0.25">
      <c r="A34" s="21"/>
      <c r="B34" s="327" t="s">
        <v>179</v>
      </c>
      <c r="C34" s="327"/>
      <c r="D34" s="327"/>
      <c r="E34" s="320">
        <v>700000</v>
      </c>
      <c r="F34" s="320">
        <v>65000</v>
      </c>
      <c r="G34" s="321">
        <v>1</v>
      </c>
      <c r="H34" s="321"/>
      <c r="I34" s="40">
        <f>E34*G34</f>
        <v>700000</v>
      </c>
    </row>
    <row r="35" spans="1:11" ht="15.75" customHeight="1" x14ac:dyDescent="0.25">
      <c r="A35" s="21"/>
      <c r="B35" s="327" t="s">
        <v>180</v>
      </c>
      <c r="C35" s="327"/>
      <c r="D35" s="327"/>
      <c r="E35" s="320">
        <v>670000</v>
      </c>
      <c r="F35" s="320">
        <v>65000</v>
      </c>
      <c r="G35" s="321">
        <v>1</v>
      </c>
      <c r="H35" s="321"/>
      <c r="I35" s="40">
        <f>E35*G35</f>
        <v>670000</v>
      </c>
    </row>
    <row r="36" spans="1:11" ht="15.75" customHeight="1" x14ac:dyDescent="0.25">
      <c r="A36" s="21"/>
      <c r="B36" s="26" t="s">
        <v>128</v>
      </c>
      <c r="C36" s="26"/>
      <c r="D36" s="19"/>
      <c r="E36" s="320">
        <v>780000</v>
      </c>
      <c r="F36" s="320"/>
      <c r="G36" s="321">
        <v>1</v>
      </c>
      <c r="H36" s="321"/>
      <c r="I36" s="40">
        <f>E36*G36</f>
        <v>780000</v>
      </c>
    </row>
    <row r="37" spans="1:11" ht="15.75" customHeight="1" x14ac:dyDescent="0.25">
      <c r="A37" s="21"/>
      <c r="B37" s="26" t="s">
        <v>419</v>
      </c>
      <c r="C37" s="26"/>
      <c r="D37" s="26"/>
      <c r="E37" s="320">
        <v>220000</v>
      </c>
      <c r="F37" s="320">
        <v>160000</v>
      </c>
      <c r="G37" s="274"/>
      <c r="H37" s="283">
        <v>3.5</v>
      </c>
      <c r="I37" s="40">
        <f>E37*H37</f>
        <v>770000</v>
      </c>
      <c r="J37" s="53"/>
      <c r="K37" s="273"/>
    </row>
    <row r="38" spans="1:11" ht="15.75" thickBot="1" x14ac:dyDescent="0.3">
      <c r="A38" s="21"/>
      <c r="B38" s="328" t="s">
        <v>72</v>
      </c>
      <c r="C38" s="328"/>
      <c r="D38" s="328"/>
      <c r="E38" s="328"/>
      <c r="F38" s="328"/>
      <c r="G38" s="328"/>
      <c r="H38" s="42"/>
      <c r="I38" s="282">
        <f>+SUM(I32:I37)</f>
        <v>4800000</v>
      </c>
    </row>
    <row r="39" spans="1:11" ht="16.5" thickTop="1" thickBot="1" x14ac:dyDescent="0.3">
      <c r="A39" s="21"/>
      <c r="B39" s="328" t="s">
        <v>126</v>
      </c>
      <c r="C39" s="328"/>
      <c r="D39" s="328"/>
      <c r="E39" s="328"/>
      <c r="F39" s="328"/>
      <c r="G39" s="328"/>
      <c r="H39" s="42"/>
      <c r="I39" s="282">
        <f>+I38+I25</f>
        <v>19617700</v>
      </c>
    </row>
    <row r="40" spans="1:11" ht="15.75" thickTop="1" x14ac:dyDescent="0.25">
      <c r="A40" s="21"/>
      <c r="B40" s="303"/>
      <c r="C40" s="303"/>
      <c r="D40" s="303"/>
      <c r="E40" s="286"/>
      <c r="F40" s="286"/>
      <c r="G40" s="287"/>
      <c r="H40" s="287"/>
      <c r="I40" s="53"/>
    </row>
    <row r="41" spans="1:11" ht="15.75" x14ac:dyDescent="0.25">
      <c r="A41" s="21"/>
      <c r="B41" s="332" t="s">
        <v>423</v>
      </c>
      <c r="C41" s="332"/>
      <c r="D41" s="332"/>
      <c r="E41" s="332"/>
      <c r="F41" s="332"/>
      <c r="G41" s="266"/>
      <c r="H41" s="266"/>
      <c r="I41" s="53"/>
    </row>
    <row r="42" spans="1:11" x14ac:dyDescent="0.25">
      <c r="A42" s="21"/>
      <c r="B42" s="106" t="s">
        <v>184</v>
      </c>
      <c r="C42" s="106"/>
      <c r="D42" s="106"/>
      <c r="E42" s="331"/>
      <c r="F42" s="331"/>
      <c r="G42" s="331">
        <v>0.35</v>
      </c>
      <c r="H42" s="331"/>
      <c r="I42" s="107">
        <f>+I7*G42</f>
        <v>1396500</v>
      </c>
    </row>
    <row r="43" spans="1:11" x14ac:dyDescent="0.25">
      <c r="A43" s="21"/>
      <c r="B43" s="108" t="s">
        <v>185</v>
      </c>
      <c r="C43" s="108"/>
      <c r="D43" s="108"/>
      <c r="E43" s="331"/>
      <c r="F43" s="331"/>
      <c r="G43" s="331">
        <v>1</v>
      </c>
      <c r="H43" s="331"/>
      <c r="I43" s="107">
        <f>+I9</f>
        <v>0</v>
      </c>
    </row>
    <row r="44" spans="1:11" x14ac:dyDescent="0.25">
      <c r="A44" s="21"/>
      <c r="B44" s="106" t="s">
        <v>274</v>
      </c>
      <c r="C44" s="106"/>
      <c r="D44" s="106"/>
      <c r="E44" s="331"/>
      <c r="F44" s="331"/>
      <c r="G44" s="331">
        <v>0.3</v>
      </c>
      <c r="H44" s="331"/>
      <c r="I44" s="107">
        <f>+G44*I34</f>
        <v>210000</v>
      </c>
    </row>
    <row r="45" spans="1:11" x14ac:dyDescent="0.25">
      <c r="A45" s="21"/>
      <c r="B45" s="106" t="s">
        <v>275</v>
      </c>
      <c r="C45" s="108"/>
      <c r="D45" s="108"/>
      <c r="E45" s="269"/>
      <c r="F45" s="269"/>
      <c r="G45" s="269"/>
      <c r="H45" s="269">
        <v>0.2</v>
      </c>
      <c r="I45" s="107">
        <f>+H45*I35</f>
        <v>134000</v>
      </c>
    </row>
    <row r="46" spans="1:11" x14ac:dyDescent="0.25">
      <c r="A46" s="21"/>
      <c r="B46" s="108" t="s">
        <v>186</v>
      </c>
      <c r="C46" s="108"/>
      <c r="D46" s="108"/>
      <c r="E46" s="331"/>
      <c r="F46" s="331"/>
      <c r="G46" s="331">
        <v>1</v>
      </c>
      <c r="H46" s="331"/>
      <c r="I46" s="53">
        <f>+I14</f>
        <v>0</v>
      </c>
    </row>
    <row r="47" spans="1:11" x14ac:dyDescent="0.25">
      <c r="A47" s="21"/>
      <c r="B47" s="108" t="s">
        <v>187</v>
      </c>
      <c r="C47" s="108"/>
      <c r="D47" s="108"/>
      <c r="E47" s="333"/>
      <c r="F47" s="333"/>
      <c r="G47" s="331">
        <v>0.6</v>
      </c>
      <c r="H47" s="331"/>
      <c r="I47" s="53">
        <f>+G47*I33</f>
        <v>1128000</v>
      </c>
    </row>
    <row r="48" spans="1:11" ht="15.75" thickBot="1" x14ac:dyDescent="0.3">
      <c r="A48" s="21"/>
      <c r="B48" s="334" t="s">
        <v>182</v>
      </c>
      <c r="C48" s="334"/>
      <c r="D48" s="334"/>
      <c r="E48" s="334"/>
      <c r="F48" s="334"/>
      <c r="G48" s="334"/>
      <c r="H48" s="61"/>
      <c r="I48" s="62">
        <f>+SUM(I42:I47)</f>
        <v>2868500</v>
      </c>
    </row>
    <row r="49" spans="1:9" ht="16.5" thickTop="1" thickBot="1" x14ac:dyDescent="0.3">
      <c r="A49" s="21"/>
      <c r="B49" s="334" t="s">
        <v>183</v>
      </c>
      <c r="C49" s="334"/>
      <c r="D49" s="334"/>
      <c r="E49" s="334"/>
      <c r="F49" s="334"/>
      <c r="G49" s="334"/>
      <c r="H49" s="61"/>
      <c r="I49" s="62">
        <f>+I39-I48</f>
        <v>16749200</v>
      </c>
    </row>
    <row r="50" spans="1:9" ht="15.75" thickTop="1" x14ac:dyDescent="0.25">
      <c r="A50" s="21"/>
      <c r="B50" s="267"/>
      <c r="C50" s="267"/>
      <c r="D50" s="267"/>
      <c r="E50" s="265"/>
      <c r="F50" s="265"/>
      <c r="G50" s="266"/>
      <c r="H50" s="266"/>
      <c r="I50" s="53"/>
    </row>
    <row r="51" spans="1:9" ht="15.75" x14ac:dyDescent="0.25">
      <c r="A51" s="21"/>
      <c r="B51" s="155" t="s">
        <v>411</v>
      </c>
      <c r="C51" s="155"/>
      <c r="D51" s="155"/>
      <c r="E51" s="265"/>
      <c r="F51" s="265"/>
      <c r="G51" s="266"/>
      <c r="H51" s="266"/>
      <c r="I51" s="53"/>
    </row>
    <row r="52" spans="1:9" x14ac:dyDescent="0.25">
      <c r="A52" s="21"/>
      <c r="B52" s="106" t="s">
        <v>184</v>
      </c>
      <c r="C52" s="106"/>
      <c r="D52" s="106"/>
      <c r="E52" s="331"/>
      <c r="F52" s="331"/>
      <c r="G52" s="331">
        <v>0.4</v>
      </c>
      <c r="H52" s="331"/>
      <c r="I52" s="107">
        <f>+I7*G52</f>
        <v>1596000</v>
      </c>
    </row>
    <row r="53" spans="1:9" x14ac:dyDescent="0.25">
      <c r="A53" s="21"/>
      <c r="B53" s="106" t="s">
        <v>274</v>
      </c>
      <c r="C53" s="106"/>
      <c r="D53" s="106"/>
      <c r="E53" s="331"/>
      <c r="F53" s="331"/>
      <c r="G53" s="331">
        <v>0.3</v>
      </c>
      <c r="H53" s="331"/>
      <c r="I53" s="107">
        <f>+I34*G53</f>
        <v>210000</v>
      </c>
    </row>
    <row r="54" spans="1:9" x14ac:dyDescent="0.25">
      <c r="A54" s="21"/>
      <c r="B54" s="106" t="s">
        <v>275</v>
      </c>
      <c r="C54" s="108"/>
      <c r="D54" s="108"/>
      <c r="E54" s="269"/>
      <c r="F54" s="269"/>
      <c r="G54" s="269"/>
      <c r="H54" s="269">
        <v>0.25</v>
      </c>
      <c r="I54" s="107">
        <f>+I35*H54</f>
        <v>167500</v>
      </c>
    </row>
    <row r="55" spans="1:9" x14ac:dyDescent="0.25">
      <c r="A55" s="21"/>
      <c r="B55" s="108" t="s">
        <v>186</v>
      </c>
      <c r="C55" s="108"/>
      <c r="D55" s="108"/>
      <c r="E55" s="331"/>
      <c r="F55" s="331"/>
      <c r="G55" s="331">
        <v>1</v>
      </c>
      <c r="H55" s="331"/>
      <c r="I55" s="53">
        <f>+I14</f>
        <v>0</v>
      </c>
    </row>
    <row r="56" spans="1:9" x14ac:dyDescent="0.25">
      <c r="A56" s="21"/>
      <c r="B56" s="108" t="s">
        <v>187</v>
      </c>
      <c r="C56" s="108"/>
      <c r="D56" s="108"/>
      <c r="E56" s="333"/>
      <c r="F56" s="333"/>
      <c r="G56" s="331">
        <v>1</v>
      </c>
      <c r="H56" s="331"/>
      <c r="I56" s="53">
        <f>+I33</f>
        <v>1880000</v>
      </c>
    </row>
    <row r="57" spans="1:9" ht="15.75" thickBot="1" x14ac:dyDescent="0.3">
      <c r="A57" s="21"/>
      <c r="B57" s="334" t="s">
        <v>182</v>
      </c>
      <c r="C57" s="334"/>
      <c r="D57" s="334"/>
      <c r="E57" s="334"/>
      <c r="F57" s="334"/>
      <c r="G57" s="334"/>
      <c r="H57" s="61"/>
      <c r="I57" s="62">
        <f>+SUM(I52:I56)</f>
        <v>3853500</v>
      </c>
    </row>
    <row r="58" spans="1:9" ht="16.5" thickTop="1" thickBot="1" x14ac:dyDescent="0.3">
      <c r="A58" s="21"/>
      <c r="B58" s="334" t="s">
        <v>183</v>
      </c>
      <c r="C58" s="334"/>
      <c r="D58" s="334"/>
      <c r="E58" s="334"/>
      <c r="F58" s="334"/>
      <c r="G58" s="334"/>
      <c r="H58" s="61"/>
      <c r="I58" s="62">
        <f>+I39-I57</f>
        <v>15764200</v>
      </c>
    </row>
    <row r="59" spans="1:9" ht="15.75" thickTop="1" x14ac:dyDescent="0.25">
      <c r="A59" s="21"/>
      <c r="B59" s="304" t="str">
        <f>IF($A59&gt;0,VLOOKUP($A59,[2]ADICIONALES!$A$1:$C$200,2,FALSE),"")</f>
        <v/>
      </c>
      <c r="C59" s="304"/>
      <c r="D59" s="304"/>
      <c r="E59" s="305" t="str">
        <f>IF($A59&gt;0,VLOOKUP($A59,[2]ADICIONALES!$A$1:$C$200,3,FALSE),"")</f>
        <v/>
      </c>
      <c r="F59" s="305"/>
      <c r="G59" s="32"/>
      <c r="H59" s="264"/>
      <c r="I59" s="22" t="str">
        <f t="shared" ref="I59:I76" si="1">IF($H59&gt;0,E59*H59,"")</f>
        <v/>
      </c>
    </row>
    <row r="60" spans="1:9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264"/>
      <c r="I60" s="22" t="str">
        <f t="shared" si="1"/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264"/>
      <c r="I61" s="22" t="str">
        <f t="shared" si="1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264"/>
      <c r="I62" s="22" t="str">
        <f t="shared" si="1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264"/>
      <c r="I63" s="22" t="str">
        <f t="shared" si="1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264"/>
      <c r="I64" s="22" t="str">
        <f t="shared" si="1"/>
        <v/>
      </c>
    </row>
    <row r="65" spans="1:11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264"/>
      <c r="I65" s="22" t="str">
        <f t="shared" si="1"/>
        <v/>
      </c>
    </row>
    <row r="66" spans="1:11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264"/>
      <c r="I66" s="22" t="str">
        <f t="shared" si="1"/>
        <v/>
      </c>
    </row>
    <row r="67" spans="1:11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264"/>
      <c r="I67" s="22" t="str">
        <f t="shared" si="1"/>
        <v/>
      </c>
    </row>
    <row r="68" spans="1:11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264"/>
      <c r="I68" s="22" t="str">
        <f t="shared" si="1"/>
        <v/>
      </c>
    </row>
    <row r="69" spans="1:11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264"/>
      <c r="I69" s="22" t="str">
        <f t="shared" si="1"/>
        <v/>
      </c>
    </row>
    <row r="70" spans="1:11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264"/>
      <c r="I70" s="22" t="str">
        <f t="shared" si="1"/>
        <v/>
      </c>
    </row>
    <row r="71" spans="1:11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264"/>
      <c r="I71" s="22" t="str">
        <f t="shared" si="1"/>
        <v/>
      </c>
    </row>
    <row r="72" spans="1:11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264"/>
      <c r="I72" s="22" t="str">
        <f t="shared" si="1"/>
        <v/>
      </c>
    </row>
    <row r="73" spans="1:11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264"/>
      <c r="I73" s="22" t="str">
        <f t="shared" si="1"/>
        <v/>
      </c>
    </row>
    <row r="74" spans="1:11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264"/>
      <c r="I74" s="22" t="str">
        <f t="shared" si="1"/>
        <v/>
      </c>
    </row>
    <row r="75" spans="1:11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264"/>
      <c r="I75" s="22" t="str">
        <f t="shared" si="1"/>
        <v/>
      </c>
    </row>
    <row r="76" spans="1:11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264"/>
      <c r="I76" s="22" t="str">
        <f t="shared" si="1"/>
        <v/>
      </c>
    </row>
    <row r="77" spans="1:11" s="25" customFormat="1" x14ac:dyDescent="0.25">
      <c r="A77" s="21"/>
      <c r="B77" s="304" t="str">
        <f>IF($A77&gt;0,VLOOKUP($A77,[2]ADICIONALES!$A$1:$C$200,2,FALSE),"")</f>
        <v/>
      </c>
      <c r="C77" s="304"/>
      <c r="D77" s="304"/>
      <c r="E77" s="308"/>
      <c r="F77" s="308"/>
      <c r="G77" s="23"/>
      <c r="H77" s="264"/>
      <c r="I77" s="24"/>
    </row>
    <row r="78" spans="1:11" x14ac:dyDescent="0.25">
      <c r="E78" s="307"/>
      <c r="F78" s="307"/>
      <c r="G78" s="32"/>
      <c r="H78" s="264"/>
    </row>
    <row r="79" spans="1:11" s="8" customFormat="1" x14ac:dyDescent="0.25">
      <c r="A79" s="6"/>
      <c r="B79" s="6"/>
      <c r="C79" s="6"/>
      <c r="D79" s="6"/>
      <c r="E79" s="307"/>
      <c r="F79" s="307"/>
      <c r="G79" s="32"/>
      <c r="H79" s="264"/>
      <c r="J79" s="6"/>
      <c r="K79" s="6"/>
    </row>
    <row r="80" spans="1:11" s="8" customFormat="1" x14ac:dyDescent="0.25">
      <c r="A80" s="6"/>
      <c r="B80" s="6"/>
      <c r="C80" s="6"/>
      <c r="D80" s="6"/>
      <c r="E80" s="307"/>
      <c r="F80" s="307"/>
      <c r="G80" s="32"/>
      <c r="H80" s="264"/>
      <c r="J80" s="6"/>
      <c r="K80" s="6"/>
    </row>
    <row r="81" spans="1:11" s="8" customFormat="1" x14ac:dyDescent="0.25">
      <c r="A81" s="6"/>
      <c r="B81" s="6"/>
      <c r="C81" s="6"/>
      <c r="D81" s="6"/>
      <c r="E81" s="307"/>
      <c r="F81" s="307"/>
      <c r="G81" s="32"/>
      <c r="H81" s="264"/>
      <c r="J81" s="6"/>
      <c r="K81" s="6"/>
    </row>
    <row r="82" spans="1:11" s="8" customFormat="1" x14ac:dyDescent="0.25">
      <c r="A82" s="6"/>
      <c r="B82" s="6"/>
      <c r="C82" s="6"/>
      <c r="D82" s="6"/>
      <c r="E82" s="307"/>
      <c r="F82" s="307"/>
      <c r="G82" s="32"/>
      <c r="H82" s="264"/>
      <c r="J82" s="6"/>
      <c r="K82" s="6"/>
    </row>
    <row r="83" spans="1:11" s="8" customFormat="1" x14ac:dyDescent="0.25">
      <c r="A83" s="6"/>
      <c r="B83" s="6"/>
      <c r="C83" s="6"/>
      <c r="D83" s="6"/>
      <c r="E83" s="307"/>
      <c r="F83" s="307"/>
      <c r="G83" s="32"/>
      <c r="H83" s="264"/>
      <c r="J83" s="6"/>
      <c r="K83" s="6"/>
    </row>
    <row r="84" spans="1:11" s="8" customFormat="1" x14ac:dyDescent="0.25">
      <c r="A84" s="6"/>
      <c r="B84" s="6"/>
      <c r="C84" s="6"/>
      <c r="D84" s="6"/>
      <c r="E84" s="307"/>
      <c r="F84" s="307"/>
      <c r="G84" s="32"/>
      <c r="H84" s="264"/>
      <c r="J84" s="6"/>
      <c r="K84" s="6"/>
    </row>
    <row r="85" spans="1:11" s="8" customFormat="1" x14ac:dyDescent="0.25">
      <c r="A85" s="6"/>
      <c r="B85" s="6"/>
      <c r="C85" s="6"/>
      <c r="D85" s="6"/>
      <c r="E85" s="307"/>
      <c r="F85" s="307"/>
      <c r="G85" s="32"/>
      <c r="H85" s="264"/>
      <c r="J85" s="6"/>
      <c r="K85" s="6"/>
    </row>
    <row r="86" spans="1:11" s="8" customFormat="1" x14ac:dyDescent="0.25">
      <c r="A86" s="6"/>
      <c r="B86" s="6"/>
      <c r="C86" s="6"/>
      <c r="D86" s="6"/>
      <c r="E86" s="307"/>
      <c r="F86" s="307"/>
      <c r="G86" s="32"/>
      <c r="H86" s="264"/>
      <c r="J86" s="6"/>
      <c r="K86" s="6"/>
    </row>
    <row r="87" spans="1:11" s="8" customFormat="1" x14ac:dyDescent="0.25">
      <c r="A87" s="6"/>
      <c r="B87" s="6"/>
      <c r="C87" s="6"/>
      <c r="D87" s="6"/>
      <c r="E87" s="307"/>
      <c r="F87" s="307"/>
      <c r="G87" s="32"/>
      <c r="H87" s="264"/>
      <c r="J87" s="6"/>
      <c r="K87" s="6"/>
    </row>
    <row r="88" spans="1:11" s="8" customFormat="1" x14ac:dyDescent="0.25">
      <c r="A88" s="6"/>
      <c r="B88" s="6"/>
      <c r="C88" s="6"/>
      <c r="D88" s="6"/>
      <c r="E88" s="307"/>
      <c r="F88" s="307"/>
      <c r="G88" s="32"/>
      <c r="H88" s="264"/>
      <c r="J88" s="6"/>
      <c r="K88" s="6"/>
    </row>
    <row r="89" spans="1:11" s="8" customFormat="1" x14ac:dyDescent="0.25">
      <c r="A89" s="6"/>
      <c r="B89" s="6"/>
      <c r="C89" s="6"/>
      <c r="D89" s="6"/>
      <c r="E89" s="307"/>
      <c r="F89" s="307"/>
      <c r="G89" s="32"/>
      <c r="H89" s="264"/>
      <c r="J89" s="6"/>
      <c r="K89" s="6"/>
    </row>
    <row r="90" spans="1:11" s="8" customFormat="1" x14ac:dyDescent="0.25">
      <c r="A90" s="6"/>
      <c r="B90" s="6"/>
      <c r="C90" s="6"/>
      <c r="D90" s="6"/>
      <c r="E90" s="307"/>
      <c r="F90" s="307"/>
      <c r="G90" s="32"/>
      <c r="H90" s="264"/>
      <c r="J90" s="6"/>
      <c r="K90" s="6"/>
    </row>
    <row r="91" spans="1:11" s="8" customFormat="1" x14ac:dyDescent="0.25">
      <c r="A91" s="6"/>
      <c r="B91" s="6"/>
      <c r="C91" s="6"/>
      <c r="D91" s="6"/>
      <c r="E91" s="307"/>
      <c r="F91" s="307"/>
      <c r="G91" s="32"/>
      <c r="H91" s="264"/>
      <c r="J91" s="6"/>
      <c r="K91" s="6"/>
    </row>
    <row r="92" spans="1:11" s="8" customFormat="1" x14ac:dyDescent="0.25">
      <c r="A92" s="6"/>
      <c r="B92" s="6"/>
      <c r="C92" s="6"/>
      <c r="D92" s="6"/>
      <c r="E92" s="307"/>
      <c r="F92" s="307"/>
      <c r="G92" s="32"/>
      <c r="H92" s="264"/>
      <c r="J92" s="6"/>
      <c r="K92" s="6"/>
    </row>
    <row r="93" spans="1:11" s="8" customFormat="1" x14ac:dyDescent="0.25">
      <c r="A93" s="6"/>
      <c r="B93" s="6"/>
      <c r="C93" s="6"/>
      <c r="D93" s="6"/>
      <c r="E93" s="307"/>
      <c r="F93" s="307"/>
      <c r="G93" s="32"/>
      <c r="H93" s="264"/>
      <c r="J93" s="6"/>
      <c r="K93" s="6"/>
    </row>
    <row r="94" spans="1:11" s="8" customFormat="1" x14ac:dyDescent="0.25">
      <c r="A94" s="6"/>
      <c r="B94" s="6"/>
      <c r="C94" s="6"/>
      <c r="D94" s="6"/>
      <c r="E94" s="307"/>
      <c r="F94" s="307"/>
      <c r="G94" s="32"/>
      <c r="H94" s="264"/>
      <c r="J94" s="6"/>
      <c r="K94" s="6"/>
    </row>
    <row r="95" spans="1:11" s="8" customFormat="1" x14ac:dyDescent="0.25">
      <c r="A95" s="6"/>
      <c r="B95" s="6"/>
      <c r="C95" s="6"/>
      <c r="D95" s="6"/>
      <c r="E95" s="307"/>
      <c r="F95" s="307"/>
      <c r="G95" s="32"/>
      <c r="H95" s="264"/>
      <c r="J95" s="6"/>
      <c r="K95" s="6"/>
    </row>
    <row r="96" spans="1:11" s="8" customFormat="1" x14ac:dyDescent="0.25">
      <c r="A96" s="6"/>
      <c r="B96" s="6"/>
      <c r="C96" s="6"/>
      <c r="D96" s="6"/>
      <c r="E96" s="307"/>
      <c r="F96" s="307"/>
      <c r="G96" s="32"/>
      <c r="H96" s="264"/>
      <c r="J96" s="6"/>
      <c r="K96" s="6"/>
    </row>
    <row r="97" spans="1:11" s="8" customFormat="1" x14ac:dyDescent="0.25">
      <c r="A97" s="6"/>
      <c r="B97" s="6"/>
      <c r="C97" s="6"/>
      <c r="D97" s="6"/>
      <c r="E97" s="307"/>
      <c r="F97" s="307"/>
      <c r="G97" s="32"/>
      <c r="H97" s="264"/>
      <c r="J97" s="6"/>
      <c r="K97" s="6"/>
    </row>
    <row r="98" spans="1:11" s="8" customFormat="1" x14ac:dyDescent="0.25">
      <c r="A98" s="6"/>
      <c r="B98" s="6"/>
      <c r="C98" s="6"/>
      <c r="D98" s="6"/>
      <c r="E98" s="307"/>
      <c r="F98" s="307"/>
      <c r="G98" s="32"/>
      <c r="H98" s="264"/>
      <c r="J98" s="6"/>
      <c r="K98" s="6"/>
    </row>
    <row r="99" spans="1:11" s="8" customFormat="1" x14ac:dyDescent="0.25">
      <c r="A99" s="6"/>
      <c r="B99" s="6"/>
      <c r="C99" s="6"/>
      <c r="D99" s="6"/>
      <c r="E99" s="307"/>
      <c r="F99" s="307"/>
      <c r="G99" s="32"/>
      <c r="H99" s="264"/>
      <c r="J99" s="6"/>
      <c r="K99" s="6"/>
    </row>
    <row r="100" spans="1:11" s="8" customFormat="1" x14ac:dyDescent="0.25">
      <c r="A100" s="6"/>
      <c r="B100" s="6"/>
      <c r="C100" s="6"/>
      <c r="D100" s="6"/>
      <c r="E100" s="307"/>
      <c r="F100" s="307"/>
      <c r="G100" s="32"/>
      <c r="H100" s="264"/>
      <c r="J100" s="6"/>
      <c r="K100" s="6"/>
    </row>
    <row r="101" spans="1:11" s="8" customFormat="1" x14ac:dyDescent="0.25">
      <c r="A101" s="6"/>
      <c r="B101" s="6"/>
      <c r="C101" s="6"/>
      <c r="D101" s="6"/>
      <c r="E101" s="307"/>
      <c r="F101" s="307"/>
      <c r="G101" s="32"/>
      <c r="H101" s="264"/>
      <c r="J101" s="6"/>
      <c r="K101" s="6"/>
    </row>
    <row r="102" spans="1:11" s="8" customFormat="1" x14ac:dyDescent="0.25">
      <c r="A102" s="6"/>
      <c r="B102" s="6"/>
      <c r="C102" s="6"/>
      <c r="D102" s="6"/>
      <c r="E102" s="307"/>
      <c r="F102" s="307"/>
      <c r="G102" s="32"/>
      <c r="H102" s="264"/>
      <c r="J102" s="6"/>
      <c r="K102" s="6"/>
    </row>
    <row r="103" spans="1:11" s="8" customFormat="1" x14ac:dyDescent="0.25">
      <c r="A103" s="6"/>
      <c r="B103" s="6"/>
      <c r="C103" s="6"/>
      <c r="D103" s="6"/>
      <c r="E103" s="307"/>
      <c r="F103" s="307"/>
      <c r="G103" s="32"/>
      <c r="H103" s="264"/>
      <c r="J103" s="6"/>
      <c r="K103" s="6"/>
    </row>
    <row r="104" spans="1:11" s="8" customFormat="1" x14ac:dyDescent="0.25">
      <c r="A104" s="6"/>
      <c r="B104" s="6"/>
      <c r="C104" s="6"/>
      <c r="D104" s="6"/>
      <c r="E104" s="307"/>
      <c r="F104" s="307"/>
      <c r="G104" s="32"/>
      <c r="H104" s="264"/>
      <c r="J104" s="6"/>
      <c r="K104" s="6"/>
    </row>
    <row r="105" spans="1:11" s="8" customFormat="1" x14ac:dyDescent="0.25">
      <c r="A105" s="6"/>
      <c r="B105" s="6"/>
      <c r="C105" s="6"/>
      <c r="D105" s="6"/>
      <c r="E105" s="307"/>
      <c r="F105" s="307"/>
      <c r="G105" s="32"/>
      <c r="H105" s="264"/>
      <c r="J105" s="6"/>
      <c r="K105" s="6"/>
    </row>
    <row r="106" spans="1:11" s="8" customFormat="1" x14ac:dyDescent="0.25">
      <c r="A106" s="6"/>
      <c r="B106" s="6"/>
      <c r="C106" s="6"/>
      <c r="D106" s="6"/>
      <c r="E106" s="307"/>
      <c r="F106" s="307"/>
      <c r="G106" s="32"/>
      <c r="H106" s="264"/>
      <c r="J106" s="6"/>
      <c r="K106" s="6"/>
    </row>
    <row r="107" spans="1:11" s="8" customFormat="1" x14ac:dyDescent="0.25">
      <c r="A107" s="6"/>
      <c r="B107" s="6"/>
      <c r="C107" s="6"/>
      <c r="D107" s="6"/>
      <c r="E107" s="307"/>
      <c r="F107" s="307"/>
      <c r="G107" s="32"/>
      <c r="H107" s="264"/>
      <c r="J107" s="6"/>
      <c r="K107" s="6"/>
    </row>
    <row r="108" spans="1:11" s="8" customFormat="1" x14ac:dyDescent="0.25">
      <c r="A108" s="6"/>
      <c r="B108" s="6"/>
      <c r="C108" s="6"/>
      <c r="D108" s="6"/>
      <c r="E108" s="307"/>
      <c r="F108" s="307"/>
      <c r="G108" s="32"/>
      <c r="H108" s="264"/>
      <c r="J108" s="6"/>
      <c r="K108" s="6"/>
    </row>
    <row r="109" spans="1:11" s="8" customFormat="1" x14ac:dyDescent="0.25">
      <c r="A109" s="6"/>
      <c r="B109" s="6"/>
      <c r="C109" s="6"/>
      <c r="D109" s="6"/>
      <c r="E109" s="307"/>
      <c r="F109" s="307"/>
      <c r="G109" s="32"/>
      <c r="H109" s="264"/>
      <c r="J109" s="6"/>
      <c r="K109" s="6"/>
    </row>
    <row r="110" spans="1:11" s="8" customFormat="1" x14ac:dyDescent="0.25">
      <c r="A110" s="6"/>
      <c r="B110" s="6"/>
      <c r="C110" s="6"/>
      <c r="D110" s="6"/>
      <c r="E110" s="307"/>
      <c r="F110" s="307"/>
      <c r="G110" s="32"/>
      <c r="H110" s="264"/>
      <c r="J110" s="6"/>
      <c r="K110" s="6"/>
    </row>
    <row r="111" spans="1:11" s="8" customFormat="1" x14ac:dyDescent="0.25">
      <c r="A111" s="6"/>
      <c r="B111" s="6"/>
      <c r="C111" s="6"/>
      <c r="D111" s="6"/>
      <c r="E111" s="307"/>
      <c r="F111" s="307"/>
      <c r="G111" s="32"/>
      <c r="H111" s="264"/>
      <c r="J111" s="6"/>
      <c r="K111" s="6"/>
    </row>
    <row r="112" spans="1:11" s="8" customFormat="1" x14ac:dyDescent="0.25">
      <c r="A112" s="6"/>
      <c r="B112" s="6"/>
      <c r="C112" s="6"/>
      <c r="D112" s="6"/>
      <c r="E112" s="307"/>
      <c r="F112" s="307"/>
      <c r="G112" s="32"/>
      <c r="H112" s="264"/>
      <c r="J112" s="6"/>
      <c r="K112" s="6"/>
    </row>
    <row r="113" spans="1:11" s="8" customFormat="1" x14ac:dyDescent="0.25">
      <c r="A113" s="6"/>
      <c r="B113" s="6"/>
      <c r="C113" s="6"/>
      <c r="D113" s="6"/>
      <c r="E113" s="307"/>
      <c r="F113" s="307"/>
      <c r="G113" s="32"/>
      <c r="H113" s="264"/>
      <c r="J113" s="6"/>
      <c r="K113" s="6"/>
    </row>
    <row r="114" spans="1:11" s="8" customFormat="1" x14ac:dyDescent="0.25">
      <c r="A114" s="6"/>
      <c r="B114" s="6"/>
      <c r="C114" s="6"/>
      <c r="D114" s="6"/>
      <c r="E114" s="307"/>
      <c r="F114" s="307"/>
      <c r="G114" s="32"/>
      <c r="H114" s="264"/>
      <c r="J114" s="6"/>
      <c r="K114" s="6"/>
    </row>
    <row r="115" spans="1:11" s="8" customFormat="1" x14ac:dyDescent="0.25">
      <c r="A115" s="6"/>
      <c r="B115" s="6"/>
      <c r="C115" s="6"/>
      <c r="D115" s="6"/>
      <c r="E115" s="307"/>
      <c r="F115" s="307"/>
      <c r="G115" s="32"/>
      <c r="H115" s="264"/>
      <c r="J115" s="6"/>
      <c r="K115" s="6"/>
    </row>
    <row r="116" spans="1:11" s="8" customFormat="1" x14ac:dyDescent="0.25">
      <c r="A116" s="6"/>
      <c r="B116" s="6"/>
      <c r="C116" s="6"/>
      <c r="D116" s="6"/>
      <c r="E116" s="307"/>
      <c r="F116" s="307"/>
      <c r="G116" s="32"/>
      <c r="H116" s="264"/>
      <c r="J116" s="6"/>
      <c r="K116" s="6"/>
    </row>
    <row r="117" spans="1:11" s="8" customFormat="1" x14ac:dyDescent="0.25">
      <c r="A117" s="6"/>
      <c r="B117" s="6"/>
      <c r="C117" s="6"/>
      <c r="D117" s="6"/>
      <c r="E117" s="307"/>
      <c r="F117" s="307"/>
      <c r="G117" s="32"/>
      <c r="H117" s="264"/>
      <c r="J117" s="6"/>
      <c r="K117" s="6"/>
    </row>
    <row r="118" spans="1:11" s="8" customFormat="1" x14ac:dyDescent="0.25">
      <c r="A118" s="6"/>
      <c r="B118" s="6"/>
      <c r="C118" s="6"/>
      <c r="D118" s="6"/>
      <c r="E118" s="307"/>
      <c r="F118" s="307"/>
      <c r="G118" s="32"/>
      <c r="H118" s="264"/>
      <c r="J118" s="6"/>
      <c r="K118" s="6"/>
    </row>
    <row r="119" spans="1:11" s="8" customFormat="1" x14ac:dyDescent="0.25">
      <c r="A119" s="6"/>
      <c r="B119" s="6"/>
      <c r="C119" s="6"/>
      <c r="D119" s="6"/>
      <c r="E119" s="307"/>
      <c r="F119" s="307"/>
      <c r="G119" s="32"/>
      <c r="H119" s="264"/>
      <c r="J119" s="6"/>
      <c r="K119" s="6"/>
    </row>
    <row r="120" spans="1:11" s="8" customFormat="1" x14ac:dyDescent="0.25">
      <c r="A120" s="6"/>
      <c r="B120" s="6"/>
      <c r="C120" s="6"/>
      <c r="D120" s="6"/>
      <c r="E120" s="307"/>
      <c r="F120" s="307"/>
      <c r="G120" s="32"/>
      <c r="H120" s="264"/>
      <c r="J120" s="6"/>
      <c r="K120" s="6"/>
    </row>
    <row r="121" spans="1:11" s="8" customFormat="1" x14ac:dyDescent="0.25">
      <c r="A121" s="6"/>
      <c r="B121" s="6"/>
      <c r="C121" s="6"/>
      <c r="D121" s="6"/>
      <c r="E121" s="307"/>
      <c r="F121" s="307"/>
      <c r="G121" s="32"/>
      <c r="H121" s="264"/>
      <c r="J121" s="6"/>
      <c r="K121" s="6"/>
    </row>
    <row r="122" spans="1:11" s="8" customFormat="1" x14ac:dyDescent="0.25">
      <c r="A122" s="6"/>
      <c r="B122" s="6"/>
      <c r="C122" s="6"/>
      <c r="D122" s="6"/>
      <c r="E122" s="307"/>
      <c r="F122" s="307"/>
      <c r="G122" s="32"/>
      <c r="H122" s="264"/>
      <c r="J122" s="6"/>
      <c r="K122" s="6"/>
    </row>
    <row r="123" spans="1:11" s="8" customFormat="1" x14ac:dyDescent="0.25">
      <c r="A123" s="6"/>
      <c r="B123" s="6"/>
      <c r="C123" s="6"/>
      <c r="D123" s="6"/>
      <c r="E123" s="307"/>
      <c r="F123" s="307"/>
      <c r="G123" s="32"/>
      <c r="H123" s="264"/>
      <c r="J123" s="6"/>
      <c r="K123" s="6"/>
    </row>
    <row r="124" spans="1:11" s="8" customFormat="1" x14ac:dyDescent="0.25">
      <c r="A124" s="6"/>
      <c r="B124" s="6"/>
      <c r="C124" s="6"/>
      <c r="D124" s="6"/>
      <c r="E124" s="307"/>
      <c r="F124" s="307"/>
      <c r="G124" s="32"/>
      <c r="H124" s="264"/>
      <c r="J124" s="6"/>
      <c r="K124" s="6"/>
    </row>
    <row r="125" spans="1:11" s="8" customFormat="1" x14ac:dyDescent="0.25">
      <c r="A125" s="6"/>
      <c r="B125" s="6"/>
      <c r="C125" s="6"/>
      <c r="D125" s="6"/>
      <c r="E125" s="307"/>
      <c r="F125" s="307"/>
      <c r="G125" s="32"/>
      <c r="H125" s="264"/>
      <c r="J125" s="6"/>
      <c r="K125" s="6"/>
    </row>
    <row r="126" spans="1:11" s="8" customFormat="1" x14ac:dyDescent="0.25">
      <c r="A126" s="6"/>
      <c r="B126" s="6"/>
      <c r="C126" s="6"/>
      <c r="D126" s="6"/>
      <c r="E126" s="307"/>
      <c r="F126" s="307"/>
      <c r="G126" s="32"/>
      <c r="H126" s="264"/>
      <c r="J126" s="6"/>
      <c r="K126" s="6"/>
    </row>
    <row r="127" spans="1:11" s="8" customFormat="1" x14ac:dyDescent="0.25">
      <c r="A127" s="6"/>
      <c r="B127" s="6"/>
      <c r="C127" s="6"/>
      <c r="D127" s="6"/>
      <c r="E127" s="307"/>
      <c r="F127" s="307"/>
      <c r="G127" s="32"/>
      <c r="H127" s="264"/>
      <c r="J127" s="6"/>
      <c r="K127" s="6"/>
    </row>
    <row r="128" spans="1:11" s="8" customFormat="1" x14ac:dyDescent="0.25">
      <c r="A128" s="6"/>
      <c r="B128" s="6"/>
      <c r="C128" s="6"/>
      <c r="D128" s="6"/>
      <c r="E128" s="307"/>
      <c r="F128" s="307"/>
      <c r="G128" s="32"/>
      <c r="H128" s="264"/>
      <c r="J128" s="6"/>
      <c r="K128" s="6"/>
    </row>
    <row r="129" spans="1:11" s="8" customFormat="1" x14ac:dyDescent="0.25">
      <c r="A129" s="6"/>
      <c r="B129" s="6"/>
      <c r="C129" s="6"/>
      <c r="D129" s="6"/>
      <c r="E129" s="307"/>
      <c r="F129" s="307"/>
      <c r="G129" s="32"/>
      <c r="H129" s="264"/>
      <c r="J129" s="6"/>
      <c r="K129" s="6"/>
    </row>
    <row r="130" spans="1:11" s="8" customFormat="1" x14ac:dyDescent="0.25">
      <c r="A130" s="6"/>
      <c r="B130" s="6"/>
      <c r="C130" s="6"/>
      <c r="D130" s="6"/>
      <c r="E130" s="307"/>
      <c r="F130" s="307"/>
      <c r="G130" s="32"/>
      <c r="H130" s="264"/>
      <c r="J130" s="6"/>
      <c r="K130" s="6"/>
    </row>
    <row r="131" spans="1:11" s="8" customFormat="1" x14ac:dyDescent="0.25">
      <c r="A131" s="6"/>
      <c r="B131" s="6"/>
      <c r="C131" s="6"/>
      <c r="D131" s="6"/>
      <c r="E131" s="307"/>
      <c r="F131" s="307"/>
      <c r="G131" s="32"/>
      <c r="H131" s="264"/>
      <c r="J131" s="6"/>
      <c r="K131" s="6"/>
    </row>
    <row r="132" spans="1:11" s="8" customFormat="1" x14ac:dyDescent="0.25">
      <c r="A132" s="6"/>
      <c r="B132" s="6"/>
      <c r="C132" s="6"/>
      <c r="D132" s="6"/>
      <c r="E132" s="307"/>
      <c r="F132" s="307"/>
      <c r="G132" s="32"/>
      <c r="H132" s="264"/>
      <c r="J132" s="6"/>
      <c r="K132" s="6"/>
    </row>
    <row r="133" spans="1:11" s="8" customFormat="1" x14ac:dyDescent="0.25">
      <c r="A133" s="6"/>
      <c r="B133" s="6"/>
      <c r="C133" s="6"/>
      <c r="D133" s="6"/>
      <c r="E133" s="307"/>
      <c r="F133" s="307"/>
      <c r="G133" s="32"/>
      <c r="H133" s="264"/>
      <c r="J133" s="6"/>
      <c r="K133" s="6"/>
    </row>
    <row r="134" spans="1:11" s="8" customFormat="1" x14ac:dyDescent="0.25">
      <c r="A134" s="6"/>
      <c r="B134" s="6"/>
      <c r="C134" s="6"/>
      <c r="D134" s="6"/>
      <c r="E134" s="307"/>
      <c r="F134" s="307"/>
      <c r="G134" s="32"/>
      <c r="H134" s="264"/>
      <c r="J134" s="6"/>
      <c r="K134" s="6"/>
    </row>
    <row r="135" spans="1:11" s="8" customFormat="1" x14ac:dyDescent="0.25">
      <c r="A135" s="6"/>
      <c r="B135" s="6"/>
      <c r="C135" s="6"/>
      <c r="D135" s="6"/>
      <c r="E135" s="307"/>
      <c r="F135" s="307"/>
      <c r="G135" s="32"/>
      <c r="H135" s="264"/>
      <c r="J135" s="6"/>
      <c r="K135" s="6"/>
    </row>
    <row r="136" spans="1:11" s="8" customFormat="1" x14ac:dyDescent="0.25">
      <c r="A136" s="6"/>
      <c r="B136" s="6"/>
      <c r="C136" s="6"/>
      <c r="D136" s="6"/>
      <c r="E136" s="307"/>
      <c r="F136" s="307"/>
      <c r="G136" s="32"/>
      <c r="H136" s="264"/>
      <c r="J136" s="6"/>
      <c r="K136" s="6"/>
    </row>
    <row r="137" spans="1:11" s="8" customFormat="1" x14ac:dyDescent="0.25">
      <c r="A137" s="6"/>
      <c r="B137" s="6"/>
      <c r="C137" s="6"/>
      <c r="D137" s="6"/>
      <c r="E137" s="307"/>
      <c r="F137" s="307"/>
      <c r="G137" s="32"/>
      <c r="H137" s="264"/>
      <c r="J137" s="6"/>
      <c r="K137" s="6"/>
    </row>
    <row r="138" spans="1:11" s="8" customFormat="1" x14ac:dyDescent="0.25">
      <c r="A138" s="6"/>
      <c r="B138" s="6"/>
      <c r="C138" s="6"/>
      <c r="D138" s="6"/>
      <c r="E138" s="307"/>
      <c r="F138" s="307"/>
      <c r="G138" s="32"/>
      <c r="H138" s="264"/>
      <c r="J138" s="6"/>
      <c r="K138" s="6"/>
    </row>
    <row r="139" spans="1:11" s="8" customFormat="1" x14ac:dyDescent="0.25">
      <c r="A139" s="6"/>
      <c r="B139" s="6"/>
      <c r="C139" s="6"/>
      <c r="D139" s="6"/>
      <c r="E139" s="307"/>
      <c r="F139" s="307"/>
      <c r="G139" s="32"/>
      <c r="H139" s="264"/>
      <c r="J139" s="6"/>
      <c r="K139" s="6"/>
    </row>
    <row r="140" spans="1:11" s="8" customFormat="1" x14ac:dyDescent="0.25">
      <c r="A140" s="6"/>
      <c r="B140" s="6"/>
      <c r="C140" s="6"/>
      <c r="D140" s="6"/>
      <c r="E140" s="307"/>
      <c r="F140" s="307"/>
      <c r="G140" s="32"/>
      <c r="H140" s="264"/>
      <c r="J140" s="6"/>
      <c r="K140" s="6"/>
    </row>
    <row r="141" spans="1:11" s="8" customFormat="1" x14ac:dyDescent="0.25">
      <c r="A141" s="6"/>
      <c r="B141" s="6"/>
      <c r="C141" s="6"/>
      <c r="D141" s="6"/>
      <c r="E141" s="307"/>
      <c r="F141" s="307"/>
      <c r="G141" s="32"/>
      <c r="H141" s="264"/>
      <c r="J141" s="6"/>
      <c r="K141" s="6"/>
    </row>
    <row r="142" spans="1:11" s="8" customFormat="1" x14ac:dyDescent="0.25">
      <c r="A142" s="6"/>
      <c r="B142" s="6"/>
      <c r="C142" s="6"/>
      <c r="D142" s="6"/>
      <c r="E142" s="307"/>
      <c r="F142" s="307"/>
      <c r="G142" s="32"/>
      <c r="H142" s="264"/>
      <c r="J142" s="6"/>
      <c r="K142" s="6"/>
    </row>
    <row r="143" spans="1:11" s="8" customFormat="1" x14ac:dyDescent="0.25">
      <c r="A143" s="6"/>
      <c r="B143" s="6"/>
      <c r="C143" s="6"/>
      <c r="D143" s="6"/>
      <c r="E143" s="307"/>
      <c r="F143" s="307"/>
      <c r="G143" s="32"/>
      <c r="H143" s="264"/>
      <c r="J143" s="6"/>
      <c r="K143" s="6"/>
    </row>
    <row r="144" spans="1:11" s="8" customFormat="1" x14ac:dyDescent="0.25">
      <c r="A144" s="6"/>
      <c r="B144" s="6"/>
      <c r="C144" s="6"/>
      <c r="D144" s="6"/>
      <c r="E144" s="307"/>
      <c r="F144" s="307"/>
      <c r="G144" s="32"/>
      <c r="H144" s="264"/>
      <c r="J144" s="6"/>
      <c r="K144" s="6"/>
    </row>
    <row r="145" spans="1:11" s="8" customFormat="1" x14ac:dyDescent="0.25">
      <c r="A145" s="6"/>
      <c r="B145" s="6"/>
      <c r="C145" s="6"/>
      <c r="D145" s="6"/>
      <c r="E145" s="307"/>
      <c r="F145" s="307"/>
      <c r="G145" s="32"/>
      <c r="H145" s="264"/>
      <c r="J145" s="6"/>
      <c r="K145" s="6"/>
    </row>
    <row r="146" spans="1:11" s="8" customFormat="1" x14ac:dyDescent="0.25">
      <c r="A146" s="6"/>
      <c r="B146" s="6"/>
      <c r="C146" s="6"/>
      <c r="D146" s="6"/>
      <c r="E146" s="307"/>
      <c r="F146" s="307"/>
      <c r="G146" s="32"/>
      <c r="H146" s="264"/>
      <c r="J146" s="6"/>
      <c r="K146" s="6"/>
    </row>
    <row r="147" spans="1:11" s="8" customFormat="1" x14ac:dyDescent="0.25">
      <c r="A147" s="6"/>
      <c r="B147" s="6"/>
      <c r="C147" s="6"/>
      <c r="D147" s="6"/>
      <c r="E147" s="307"/>
      <c r="F147" s="307"/>
      <c r="G147" s="32"/>
      <c r="H147" s="264"/>
      <c r="J147" s="6"/>
      <c r="K147" s="6"/>
    </row>
    <row r="148" spans="1:11" s="8" customFormat="1" x14ac:dyDescent="0.25">
      <c r="A148" s="6"/>
      <c r="B148" s="6"/>
      <c r="C148" s="6"/>
      <c r="D148" s="6"/>
      <c r="E148" s="307"/>
      <c r="F148" s="307"/>
      <c r="G148" s="32"/>
      <c r="H148" s="264"/>
      <c r="J148" s="6"/>
      <c r="K148" s="6"/>
    </row>
    <row r="149" spans="1:11" s="8" customFormat="1" x14ac:dyDescent="0.25">
      <c r="A149" s="6"/>
      <c r="B149" s="6"/>
      <c r="C149" s="6"/>
      <c r="D149" s="6"/>
      <c r="E149" s="307"/>
      <c r="F149" s="307"/>
      <c r="G149" s="32"/>
      <c r="H149" s="264"/>
      <c r="J149" s="6"/>
      <c r="K149" s="6"/>
    </row>
    <row r="150" spans="1:11" s="8" customFormat="1" x14ac:dyDescent="0.25">
      <c r="A150" s="6"/>
      <c r="B150" s="6"/>
      <c r="C150" s="6"/>
      <c r="D150" s="6"/>
      <c r="E150" s="307"/>
      <c r="F150" s="307"/>
      <c r="G150" s="32"/>
      <c r="H150" s="264"/>
      <c r="J150" s="6"/>
      <c r="K150" s="6"/>
    </row>
    <row r="151" spans="1:11" s="8" customFormat="1" x14ac:dyDescent="0.25">
      <c r="A151" s="6"/>
      <c r="B151" s="6"/>
      <c r="C151" s="6"/>
      <c r="D151" s="6"/>
      <c r="E151" s="307"/>
      <c r="F151" s="307"/>
      <c r="G151" s="32"/>
      <c r="H151" s="264"/>
      <c r="J151" s="6"/>
      <c r="K151" s="6"/>
    </row>
    <row r="152" spans="1:11" s="8" customFormat="1" x14ac:dyDescent="0.25">
      <c r="A152" s="6"/>
      <c r="B152" s="6"/>
      <c r="C152" s="6"/>
      <c r="D152" s="6"/>
      <c r="E152" s="307"/>
      <c r="F152" s="307"/>
      <c r="G152" s="32"/>
      <c r="H152" s="264"/>
      <c r="J152" s="6"/>
      <c r="K152" s="6"/>
    </row>
    <row r="153" spans="1:11" s="8" customFormat="1" x14ac:dyDescent="0.25">
      <c r="A153" s="6"/>
      <c r="B153" s="6"/>
      <c r="C153" s="6"/>
      <c r="D153" s="6"/>
      <c r="E153" s="307"/>
      <c r="F153" s="307"/>
      <c r="G153" s="32"/>
      <c r="H153" s="264"/>
      <c r="J153" s="6"/>
      <c r="K153" s="6"/>
    </row>
    <row r="154" spans="1:11" s="8" customFormat="1" x14ac:dyDescent="0.25">
      <c r="A154" s="6"/>
      <c r="B154" s="6"/>
      <c r="C154" s="6"/>
      <c r="D154" s="6"/>
      <c r="E154" s="307"/>
      <c r="F154" s="307"/>
      <c r="G154" s="32"/>
      <c r="H154" s="264"/>
      <c r="J154" s="6"/>
      <c r="K154" s="6"/>
    </row>
    <row r="155" spans="1:11" s="8" customFormat="1" x14ac:dyDescent="0.25">
      <c r="A155" s="6"/>
      <c r="B155" s="6"/>
      <c r="C155" s="6"/>
      <c r="D155" s="6"/>
      <c r="E155" s="307"/>
      <c r="F155" s="307"/>
      <c r="G155" s="32"/>
      <c r="H155" s="264"/>
      <c r="J155" s="6"/>
      <c r="K155" s="6"/>
    </row>
    <row r="156" spans="1:11" s="8" customFormat="1" x14ac:dyDescent="0.25">
      <c r="A156" s="6"/>
      <c r="B156" s="6"/>
      <c r="C156" s="6"/>
      <c r="D156" s="6"/>
      <c r="E156" s="307"/>
      <c r="F156" s="307"/>
      <c r="G156" s="32"/>
      <c r="H156" s="264"/>
      <c r="J156" s="6"/>
      <c r="K156" s="6"/>
    </row>
    <row r="157" spans="1:11" s="8" customFormat="1" x14ac:dyDescent="0.25">
      <c r="A157" s="6"/>
      <c r="B157" s="6"/>
      <c r="C157" s="6"/>
      <c r="D157" s="6"/>
      <c r="E157" s="307"/>
      <c r="F157" s="307"/>
      <c r="G157" s="32"/>
      <c r="H157" s="264"/>
      <c r="J157" s="6"/>
      <c r="K157" s="6"/>
    </row>
    <row r="158" spans="1:11" s="8" customFormat="1" x14ac:dyDescent="0.25">
      <c r="A158" s="6"/>
      <c r="B158" s="6"/>
      <c r="C158" s="6"/>
      <c r="D158" s="6"/>
      <c r="E158" s="307"/>
      <c r="F158" s="307"/>
      <c r="G158" s="32"/>
      <c r="H158" s="264"/>
      <c r="J158" s="6"/>
      <c r="K158" s="6"/>
    </row>
    <row r="159" spans="1:11" s="8" customFormat="1" x14ac:dyDescent="0.25">
      <c r="A159" s="6"/>
      <c r="B159" s="6"/>
      <c r="C159" s="6"/>
      <c r="D159" s="6"/>
      <c r="E159" s="307"/>
      <c r="F159" s="307"/>
      <c r="G159" s="32"/>
      <c r="H159" s="264"/>
      <c r="J159" s="6"/>
      <c r="K159" s="6"/>
    </row>
    <row r="160" spans="1:11" s="8" customFormat="1" x14ac:dyDescent="0.25">
      <c r="A160" s="6"/>
      <c r="B160" s="6"/>
      <c r="C160" s="6"/>
      <c r="D160" s="6"/>
      <c r="E160" s="307"/>
      <c r="F160" s="307"/>
      <c r="G160" s="32"/>
      <c r="H160" s="264"/>
      <c r="J160" s="6"/>
      <c r="K160" s="6"/>
    </row>
    <row r="161" spans="1:11" s="8" customFormat="1" x14ac:dyDescent="0.25">
      <c r="A161" s="6"/>
      <c r="B161" s="6"/>
      <c r="C161" s="6"/>
      <c r="D161" s="6"/>
      <c r="E161" s="307"/>
      <c r="F161" s="307"/>
      <c r="G161" s="32"/>
      <c r="H161" s="264"/>
      <c r="J161" s="6"/>
      <c r="K161" s="6"/>
    </row>
    <row r="162" spans="1:11" s="8" customFormat="1" x14ac:dyDescent="0.25">
      <c r="A162" s="6"/>
      <c r="B162" s="6"/>
      <c r="C162" s="6"/>
      <c r="D162" s="6"/>
      <c r="E162" s="307"/>
      <c r="F162" s="307"/>
      <c r="G162" s="32"/>
      <c r="H162" s="264"/>
      <c r="J162" s="6"/>
      <c r="K162" s="6"/>
    </row>
    <row r="163" spans="1:11" s="8" customFormat="1" x14ac:dyDescent="0.25">
      <c r="A163" s="6"/>
      <c r="B163" s="6"/>
      <c r="C163" s="6"/>
      <c r="D163" s="6"/>
      <c r="E163" s="307"/>
      <c r="F163" s="307"/>
      <c r="G163" s="32"/>
      <c r="H163" s="264"/>
      <c r="J163" s="6"/>
      <c r="K163" s="6"/>
    </row>
    <row r="164" spans="1:11" s="8" customFormat="1" x14ac:dyDescent="0.25">
      <c r="A164" s="6"/>
      <c r="B164" s="6"/>
      <c r="C164" s="6"/>
      <c r="D164" s="6"/>
      <c r="E164" s="307"/>
      <c r="F164" s="307"/>
      <c r="G164" s="32"/>
      <c r="H164" s="264"/>
      <c r="J164" s="6"/>
      <c r="K164" s="6"/>
    </row>
    <row r="165" spans="1:11" s="8" customFormat="1" x14ac:dyDescent="0.25">
      <c r="A165" s="6"/>
      <c r="B165" s="6"/>
      <c r="C165" s="6"/>
      <c r="D165" s="6"/>
      <c r="E165" s="307"/>
      <c r="F165" s="307"/>
      <c r="G165" s="32"/>
      <c r="H165" s="264"/>
      <c r="J165" s="6"/>
      <c r="K165" s="6"/>
    </row>
    <row r="166" spans="1:11" s="8" customFormat="1" x14ac:dyDescent="0.25">
      <c r="A166" s="6"/>
      <c r="B166" s="6"/>
      <c r="C166" s="6"/>
      <c r="D166" s="6"/>
      <c r="E166" s="307"/>
      <c r="F166" s="307"/>
      <c r="G166" s="32"/>
      <c r="H166" s="264"/>
      <c r="J166" s="6"/>
      <c r="K166" s="6"/>
    </row>
    <row r="167" spans="1:11" s="8" customFormat="1" x14ac:dyDescent="0.25">
      <c r="A167" s="6"/>
      <c r="B167" s="6"/>
      <c r="C167" s="6"/>
      <c r="D167" s="6"/>
      <c r="E167" s="307"/>
      <c r="F167" s="307"/>
      <c r="G167" s="32"/>
      <c r="H167" s="264"/>
      <c r="J167" s="6"/>
      <c r="K167" s="6"/>
    </row>
    <row r="168" spans="1:11" s="8" customFormat="1" x14ac:dyDescent="0.25">
      <c r="A168" s="6"/>
      <c r="B168" s="6"/>
      <c r="C168" s="6"/>
      <c r="D168" s="6"/>
      <c r="E168" s="307"/>
      <c r="F168" s="307"/>
      <c r="G168" s="32"/>
      <c r="H168" s="264"/>
      <c r="J168" s="6"/>
      <c r="K168" s="6"/>
    </row>
    <row r="169" spans="1:11" s="8" customFormat="1" x14ac:dyDescent="0.25">
      <c r="A169" s="6"/>
      <c r="B169" s="6"/>
      <c r="C169" s="6"/>
      <c r="D169" s="6"/>
      <c r="E169" s="307"/>
      <c r="F169" s="307"/>
      <c r="G169" s="32"/>
      <c r="H169" s="264"/>
      <c r="J169" s="6"/>
      <c r="K169" s="6"/>
    </row>
    <row r="170" spans="1:11" s="8" customFormat="1" x14ac:dyDescent="0.25">
      <c r="A170" s="6"/>
      <c r="B170" s="6"/>
      <c r="C170" s="6"/>
      <c r="D170" s="6"/>
      <c r="E170" s="307"/>
      <c r="F170" s="307"/>
      <c r="G170" s="32"/>
      <c r="H170" s="264"/>
      <c r="J170" s="6"/>
      <c r="K170" s="6"/>
    </row>
    <row r="171" spans="1:11" s="8" customFormat="1" x14ac:dyDescent="0.25">
      <c r="A171" s="6"/>
      <c r="B171" s="6"/>
      <c r="C171" s="6"/>
      <c r="D171" s="6"/>
      <c r="E171" s="307"/>
      <c r="F171" s="307"/>
      <c r="G171" s="32"/>
      <c r="H171" s="264"/>
      <c r="J171" s="6"/>
      <c r="K171" s="6"/>
    </row>
    <row r="172" spans="1:11" s="8" customFormat="1" x14ac:dyDescent="0.25">
      <c r="A172" s="6"/>
      <c r="B172" s="6"/>
      <c r="C172" s="6"/>
      <c r="D172" s="6"/>
      <c r="E172" s="307"/>
      <c r="F172" s="307"/>
      <c r="G172" s="32"/>
      <c r="H172" s="264"/>
      <c r="J172" s="6"/>
      <c r="K172" s="6"/>
    </row>
    <row r="173" spans="1:11" s="8" customFormat="1" x14ac:dyDescent="0.25">
      <c r="A173" s="6"/>
      <c r="B173" s="6"/>
      <c r="C173" s="6"/>
      <c r="D173" s="6"/>
      <c r="E173" s="307"/>
      <c r="F173" s="307"/>
      <c r="G173" s="32"/>
      <c r="H173" s="264"/>
      <c r="J173" s="6"/>
      <c r="K173" s="6"/>
    </row>
    <row r="174" spans="1:11" s="8" customFormat="1" x14ac:dyDescent="0.25">
      <c r="A174" s="6"/>
      <c r="B174" s="6"/>
      <c r="C174" s="6"/>
      <c r="D174" s="6"/>
      <c r="E174" s="307"/>
      <c r="F174" s="307"/>
      <c r="G174" s="32"/>
      <c r="H174" s="264"/>
      <c r="J174" s="6"/>
      <c r="K174" s="6"/>
    </row>
    <row r="175" spans="1:11" s="8" customFormat="1" x14ac:dyDescent="0.25">
      <c r="A175" s="6"/>
      <c r="B175" s="6"/>
      <c r="C175" s="6"/>
      <c r="D175" s="6"/>
      <c r="E175" s="307"/>
      <c r="F175" s="307"/>
      <c r="G175" s="32"/>
      <c r="H175" s="264"/>
      <c r="J175" s="6"/>
      <c r="K175" s="6"/>
    </row>
    <row r="176" spans="1:11" s="8" customFormat="1" x14ac:dyDescent="0.25">
      <c r="A176" s="6"/>
      <c r="B176" s="6"/>
      <c r="C176" s="6"/>
      <c r="D176" s="6"/>
      <c r="E176" s="307"/>
      <c r="F176" s="307"/>
      <c r="G176" s="32"/>
      <c r="H176" s="264"/>
      <c r="J176" s="6"/>
      <c r="K176" s="6"/>
    </row>
    <row r="177" spans="1:11" s="8" customFormat="1" x14ac:dyDescent="0.25">
      <c r="A177" s="6"/>
      <c r="B177" s="6"/>
      <c r="C177" s="6"/>
      <c r="D177" s="6"/>
      <c r="E177" s="307"/>
      <c r="F177" s="307"/>
      <c r="G177" s="32"/>
      <c r="H177" s="264"/>
      <c r="J177" s="6"/>
      <c r="K177" s="6"/>
    </row>
    <row r="178" spans="1:11" s="8" customFormat="1" x14ac:dyDescent="0.25">
      <c r="A178" s="6"/>
      <c r="B178" s="6"/>
      <c r="C178" s="6"/>
      <c r="D178" s="6"/>
      <c r="E178" s="307"/>
      <c r="F178" s="307"/>
      <c r="G178" s="32"/>
      <c r="H178" s="264"/>
      <c r="J178" s="6"/>
      <c r="K178" s="6"/>
    </row>
    <row r="179" spans="1:11" s="8" customFormat="1" x14ac:dyDescent="0.25">
      <c r="A179" s="6"/>
      <c r="B179" s="6"/>
      <c r="C179" s="6"/>
      <c r="D179" s="6"/>
      <c r="E179" s="307"/>
      <c r="F179" s="307"/>
      <c r="G179" s="32"/>
      <c r="H179" s="264"/>
      <c r="J179" s="6"/>
      <c r="K179" s="6"/>
    </row>
    <row r="180" spans="1:11" s="8" customFormat="1" x14ac:dyDescent="0.25">
      <c r="A180" s="6"/>
      <c r="B180" s="6"/>
      <c r="C180" s="6"/>
      <c r="D180" s="6"/>
      <c r="E180" s="307"/>
      <c r="F180" s="307"/>
      <c r="G180" s="32"/>
      <c r="H180" s="264"/>
      <c r="J180" s="6"/>
      <c r="K180" s="6"/>
    </row>
    <row r="181" spans="1:11" s="8" customFormat="1" x14ac:dyDescent="0.25">
      <c r="A181" s="6"/>
      <c r="B181" s="6"/>
      <c r="C181" s="6"/>
      <c r="D181" s="6"/>
      <c r="E181" s="307"/>
      <c r="F181" s="307"/>
      <c r="G181" s="32"/>
      <c r="H181" s="264"/>
      <c r="J181" s="6"/>
      <c r="K181" s="6"/>
    </row>
    <row r="182" spans="1:11" s="8" customFormat="1" x14ac:dyDescent="0.25">
      <c r="A182" s="6"/>
      <c r="B182" s="6"/>
      <c r="C182" s="6"/>
      <c r="D182" s="6"/>
      <c r="E182" s="307"/>
      <c r="F182" s="307"/>
      <c r="G182" s="32"/>
      <c r="H182" s="264"/>
      <c r="J182" s="6"/>
      <c r="K182" s="6"/>
    </row>
    <row r="183" spans="1:11" s="8" customFormat="1" x14ac:dyDescent="0.25">
      <c r="A183" s="6"/>
      <c r="B183" s="6"/>
      <c r="C183" s="6"/>
      <c r="D183" s="6"/>
      <c r="E183" s="307"/>
      <c r="F183" s="307"/>
      <c r="G183" s="32"/>
      <c r="H183" s="264"/>
      <c r="J183" s="6"/>
      <c r="K183" s="6"/>
    </row>
    <row r="184" spans="1:11" s="8" customFormat="1" x14ac:dyDescent="0.25">
      <c r="A184" s="6"/>
      <c r="B184" s="6"/>
      <c r="C184" s="6"/>
      <c r="D184" s="6"/>
      <c r="E184" s="307"/>
      <c r="F184" s="307"/>
      <c r="G184" s="32"/>
      <c r="H184" s="264"/>
      <c r="J184" s="6"/>
      <c r="K184" s="6"/>
    </row>
    <row r="185" spans="1:11" s="8" customFormat="1" x14ac:dyDescent="0.25">
      <c r="A185" s="6"/>
      <c r="B185" s="6"/>
      <c r="C185" s="6"/>
      <c r="D185" s="6"/>
      <c r="E185" s="307"/>
      <c r="F185" s="307"/>
      <c r="G185" s="32"/>
      <c r="H185" s="264"/>
      <c r="J185" s="6"/>
      <c r="K185" s="6"/>
    </row>
    <row r="186" spans="1:11" s="8" customFormat="1" x14ac:dyDescent="0.25">
      <c r="A186" s="6"/>
      <c r="B186" s="6"/>
      <c r="C186" s="6"/>
      <c r="D186" s="6"/>
      <c r="E186" s="307"/>
      <c r="F186" s="307"/>
      <c r="G186" s="32"/>
      <c r="H186" s="264"/>
      <c r="J186" s="6"/>
      <c r="K186" s="6"/>
    </row>
    <row r="187" spans="1:11" s="8" customFormat="1" x14ac:dyDescent="0.25">
      <c r="A187" s="6"/>
      <c r="B187" s="6"/>
      <c r="C187" s="6"/>
      <c r="D187" s="6"/>
      <c r="E187" s="307"/>
      <c r="F187" s="307"/>
      <c r="G187" s="32"/>
      <c r="H187" s="264"/>
      <c r="J187" s="6"/>
      <c r="K187" s="6"/>
    </row>
    <row r="188" spans="1:11" s="8" customFormat="1" x14ac:dyDescent="0.25">
      <c r="A188" s="6"/>
      <c r="B188" s="6"/>
      <c r="C188" s="6"/>
      <c r="D188" s="6"/>
      <c r="E188" s="307"/>
      <c r="F188" s="307"/>
      <c r="G188" s="32"/>
      <c r="H188" s="264"/>
      <c r="J188" s="6"/>
      <c r="K188" s="6"/>
    </row>
    <row r="189" spans="1:11" s="8" customFormat="1" x14ac:dyDescent="0.25">
      <c r="A189" s="6"/>
      <c r="B189" s="6"/>
      <c r="C189" s="6"/>
      <c r="D189" s="6"/>
      <c r="E189" s="307"/>
      <c r="F189" s="307"/>
      <c r="G189" s="32"/>
      <c r="H189" s="264"/>
      <c r="J189" s="6"/>
      <c r="K189" s="6"/>
    </row>
    <row r="190" spans="1:11" s="8" customFormat="1" x14ac:dyDescent="0.25">
      <c r="A190" s="6"/>
      <c r="B190" s="6"/>
      <c r="C190" s="6"/>
      <c r="D190" s="6"/>
      <c r="E190" s="307"/>
      <c r="F190" s="307"/>
      <c r="G190" s="32"/>
      <c r="H190" s="264"/>
      <c r="J190" s="6"/>
      <c r="K190" s="6"/>
    </row>
    <row r="191" spans="1:11" s="8" customFormat="1" x14ac:dyDescent="0.25">
      <c r="A191" s="6"/>
      <c r="B191" s="6"/>
      <c r="C191" s="6"/>
      <c r="D191" s="6"/>
      <c r="E191" s="307"/>
      <c r="F191" s="307"/>
      <c r="G191" s="32"/>
      <c r="H191" s="264"/>
      <c r="J191" s="6"/>
      <c r="K191" s="6"/>
    </row>
    <row r="192" spans="1:11" s="8" customFormat="1" x14ac:dyDescent="0.25">
      <c r="A192" s="6"/>
      <c r="B192" s="6"/>
      <c r="C192" s="6"/>
      <c r="D192" s="6"/>
      <c r="E192" s="307"/>
      <c r="F192" s="307"/>
      <c r="G192" s="32"/>
      <c r="H192" s="264"/>
      <c r="J192" s="6"/>
      <c r="K192" s="6"/>
    </row>
    <row r="193" spans="1:11" s="8" customFormat="1" x14ac:dyDescent="0.25">
      <c r="A193" s="6"/>
      <c r="B193" s="6"/>
      <c r="C193" s="6"/>
      <c r="D193" s="6"/>
      <c r="E193" s="307"/>
      <c r="F193" s="307"/>
      <c r="G193" s="32"/>
      <c r="H193" s="264"/>
      <c r="J193" s="6"/>
      <c r="K193" s="6"/>
    </row>
    <row r="194" spans="1:11" s="8" customFormat="1" x14ac:dyDescent="0.25">
      <c r="A194" s="6"/>
      <c r="B194" s="6"/>
      <c r="C194" s="6"/>
      <c r="D194" s="6"/>
      <c r="E194" s="307"/>
      <c r="F194" s="307"/>
      <c r="G194" s="32"/>
      <c r="H194" s="264"/>
      <c r="J194" s="6"/>
      <c r="K194" s="6"/>
    </row>
    <row r="195" spans="1:11" s="8" customFormat="1" x14ac:dyDescent="0.25">
      <c r="A195" s="6"/>
      <c r="B195" s="6"/>
      <c r="C195" s="6"/>
      <c r="D195" s="6"/>
      <c r="E195" s="307"/>
      <c r="F195" s="307"/>
      <c r="G195" s="32"/>
      <c r="H195" s="264"/>
      <c r="J195" s="6"/>
      <c r="K195" s="6"/>
    </row>
    <row r="196" spans="1:11" s="8" customFormat="1" x14ac:dyDescent="0.25">
      <c r="A196" s="6"/>
      <c r="B196" s="6"/>
      <c r="C196" s="6"/>
      <c r="D196" s="6"/>
      <c r="E196" s="307"/>
      <c r="F196" s="307"/>
      <c r="G196" s="32"/>
      <c r="H196" s="264"/>
      <c r="J196" s="6"/>
      <c r="K196" s="6"/>
    </row>
    <row r="197" spans="1:11" s="8" customFormat="1" x14ac:dyDescent="0.25">
      <c r="A197" s="6"/>
      <c r="B197" s="6"/>
      <c r="C197" s="6"/>
      <c r="D197" s="6"/>
      <c r="E197" s="307"/>
      <c r="F197" s="307"/>
      <c r="G197" s="32"/>
      <c r="H197" s="264"/>
      <c r="J197" s="6"/>
      <c r="K197" s="6"/>
    </row>
    <row r="198" spans="1:11" s="8" customFormat="1" x14ac:dyDescent="0.25">
      <c r="A198" s="6"/>
      <c r="B198" s="6"/>
      <c r="C198" s="6"/>
      <c r="D198" s="6"/>
      <c r="E198" s="307"/>
      <c r="F198" s="307"/>
      <c r="G198" s="32"/>
      <c r="H198" s="264"/>
      <c r="J198" s="6"/>
      <c r="K198" s="6"/>
    </row>
    <row r="199" spans="1:11" s="8" customFormat="1" x14ac:dyDescent="0.25">
      <c r="A199" s="6"/>
      <c r="B199" s="6"/>
      <c r="C199" s="6"/>
      <c r="D199" s="6"/>
      <c r="E199" s="307"/>
      <c r="F199" s="307"/>
      <c r="G199" s="32"/>
      <c r="H199" s="264"/>
      <c r="J199" s="6"/>
      <c r="K199" s="6"/>
    </row>
    <row r="200" spans="1:11" s="8" customFormat="1" x14ac:dyDescent="0.25">
      <c r="A200" s="6"/>
      <c r="B200" s="6"/>
      <c r="C200" s="6"/>
      <c r="D200" s="6"/>
      <c r="E200" s="307"/>
      <c r="F200" s="307"/>
      <c r="G200" s="32"/>
      <c r="H200" s="264"/>
      <c r="J200" s="6"/>
      <c r="K200" s="6"/>
    </row>
    <row r="201" spans="1:11" s="8" customFormat="1" x14ac:dyDescent="0.25">
      <c r="A201" s="6"/>
      <c r="B201" s="6"/>
      <c r="C201" s="6"/>
      <c r="D201" s="6"/>
      <c r="E201" s="307"/>
      <c r="F201" s="307"/>
      <c r="G201" s="32"/>
      <c r="H201" s="264"/>
      <c r="J201" s="6"/>
      <c r="K201" s="6"/>
    </row>
    <row r="202" spans="1:11" s="8" customFormat="1" x14ac:dyDescent="0.25">
      <c r="A202" s="6"/>
      <c r="B202" s="6"/>
      <c r="C202" s="6"/>
      <c r="D202" s="6"/>
      <c r="E202" s="307"/>
      <c r="F202" s="307"/>
      <c r="G202" s="32"/>
      <c r="H202" s="264"/>
      <c r="J202" s="6"/>
      <c r="K202" s="6"/>
    </row>
    <row r="203" spans="1:11" s="8" customFormat="1" x14ac:dyDescent="0.25">
      <c r="A203" s="6"/>
      <c r="B203" s="6"/>
      <c r="C203" s="6"/>
      <c r="D203" s="6"/>
      <c r="E203" s="307"/>
      <c r="F203" s="307"/>
      <c r="G203" s="32"/>
      <c r="H203" s="264"/>
      <c r="J203" s="6"/>
      <c r="K203" s="6"/>
    </row>
    <row r="204" spans="1:11" s="8" customFormat="1" x14ac:dyDescent="0.25">
      <c r="A204" s="6"/>
      <c r="B204" s="6"/>
      <c r="C204" s="6"/>
      <c r="D204" s="6"/>
      <c r="E204" s="307"/>
      <c r="F204" s="30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09"/>
      <c r="H356" s="309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</row>
  </sheetData>
  <mergeCells count="409"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68:H368"/>
    <mergeCell ref="G369:H369"/>
    <mergeCell ref="G370:H37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E56:F56"/>
    <mergeCell ref="G56:H56"/>
    <mergeCell ref="B57:G57"/>
    <mergeCell ref="B58:G58"/>
    <mergeCell ref="B59:D59"/>
    <mergeCell ref="E59:F59"/>
    <mergeCell ref="E52:F52"/>
    <mergeCell ref="G52:H52"/>
    <mergeCell ref="E53:F53"/>
    <mergeCell ref="G53:H53"/>
    <mergeCell ref="E55:F55"/>
    <mergeCell ref="G55:H55"/>
    <mergeCell ref="E46:F46"/>
    <mergeCell ref="G46:H46"/>
    <mergeCell ref="E47:F47"/>
    <mergeCell ref="G47:H47"/>
    <mergeCell ref="B48:G48"/>
    <mergeCell ref="B49:G49"/>
    <mergeCell ref="E42:F42"/>
    <mergeCell ref="G42:H42"/>
    <mergeCell ref="E43:F43"/>
    <mergeCell ref="G43:H43"/>
    <mergeCell ref="E44:F44"/>
    <mergeCell ref="G44:H44"/>
    <mergeCell ref="B38:G38"/>
    <mergeCell ref="B39:G39"/>
    <mergeCell ref="B40:D40"/>
    <mergeCell ref="E40:F40"/>
    <mergeCell ref="G40:H40"/>
    <mergeCell ref="B41:F41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E24:F24"/>
    <mergeCell ref="G24:H24"/>
    <mergeCell ref="B25:G25"/>
    <mergeCell ref="B27:I27"/>
    <mergeCell ref="B31:D31"/>
    <mergeCell ref="B32:D32"/>
    <mergeCell ref="E32:F32"/>
    <mergeCell ref="G32:H32"/>
    <mergeCell ref="B22:D22"/>
    <mergeCell ref="E22:F22"/>
    <mergeCell ref="G22:H22"/>
    <mergeCell ref="E23:F23"/>
    <mergeCell ref="G23:H23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7"/>
  <sheetViews>
    <sheetView showGridLines="0" topLeftCell="A13" zoomScaleNormal="100" zoomScaleSheetLayoutView="100" workbookViewId="0">
      <selection activeCell="D19" sqref="D19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4" t="s">
        <v>422</v>
      </c>
      <c r="C2" s="294"/>
      <c r="D2" s="294"/>
      <c r="E2" s="294"/>
      <c r="F2" s="294"/>
      <c r="G2" s="294"/>
      <c r="H2" s="294"/>
      <c r="I2" s="294"/>
    </row>
    <row r="3" spans="2:13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3" ht="12.75" customHeight="1" x14ac:dyDescent="0.25">
      <c r="B4" s="315" t="s">
        <v>49</v>
      </c>
      <c r="C4" s="315"/>
      <c r="D4" s="315"/>
      <c r="E4" s="35">
        <v>0.66666666666666663</v>
      </c>
      <c r="F4" s="316" t="s">
        <v>73</v>
      </c>
      <c r="G4" s="317"/>
      <c r="H4" s="36">
        <v>0.98958333333333337</v>
      </c>
      <c r="I4" s="37">
        <f ca="1">NOW()</f>
        <v>42609.711727083333</v>
      </c>
    </row>
    <row r="5" spans="2:13" ht="15.75" x14ac:dyDescent="0.25">
      <c r="B5" s="318" t="s">
        <v>296</v>
      </c>
      <c r="C5" s="318"/>
      <c r="D5" s="318"/>
      <c r="E5" s="319" t="s">
        <v>52</v>
      </c>
      <c r="F5" s="319"/>
      <c r="G5" s="319" t="s">
        <v>50</v>
      </c>
      <c r="H5" s="319"/>
      <c r="I5" s="277">
        <v>150</v>
      </c>
      <c r="J5" s="237"/>
      <c r="K5" s="237" t="s">
        <v>308</v>
      </c>
      <c r="M5" s="8"/>
    </row>
    <row r="6" spans="2:13" ht="6.75" customHeight="1" x14ac:dyDescent="0.25">
      <c r="B6" s="278"/>
      <c r="C6" s="278"/>
      <c r="D6" s="278"/>
      <c r="E6" s="38"/>
      <c r="F6" s="38"/>
      <c r="G6" s="38"/>
      <c r="H6" s="38"/>
      <c r="I6" s="39"/>
      <c r="J6" s="237"/>
      <c r="K6" s="237"/>
    </row>
    <row r="7" spans="2:13" ht="14.25" customHeight="1" x14ac:dyDescent="0.25">
      <c r="B7" s="14" t="s">
        <v>178</v>
      </c>
      <c r="C7" s="14"/>
      <c r="D7" s="14"/>
      <c r="E7" s="320">
        <v>3990000</v>
      </c>
      <c r="F7" s="320"/>
      <c r="G7" s="321">
        <v>1</v>
      </c>
      <c r="H7" s="321"/>
      <c r="I7" s="40">
        <f>E7*G7</f>
        <v>3990000</v>
      </c>
      <c r="J7" s="237"/>
      <c r="K7" s="53">
        <v>3490000</v>
      </c>
    </row>
    <row r="8" spans="2:13" ht="36" customHeight="1" x14ac:dyDescent="0.25">
      <c r="B8" s="323" t="s">
        <v>420</v>
      </c>
      <c r="C8" s="323"/>
      <c r="D8" s="323"/>
      <c r="E8" s="321" t="s">
        <v>51</v>
      </c>
      <c r="F8" s="321"/>
      <c r="G8" s="321" t="s">
        <v>51</v>
      </c>
      <c r="H8" s="321"/>
      <c r="I8" s="263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20">
        <v>5800</v>
      </c>
      <c r="F9" s="320"/>
      <c r="G9" s="321">
        <f>+I5</f>
        <v>150</v>
      </c>
      <c r="H9" s="321"/>
      <c r="I9" s="260">
        <f t="shared" ref="I9:I14" si="0">E9*G9</f>
        <v>870000</v>
      </c>
      <c r="J9" s="32"/>
      <c r="K9" s="32"/>
    </row>
    <row r="10" spans="2:13" ht="32.25" customHeight="1" x14ac:dyDescent="0.25">
      <c r="B10" s="322" t="s">
        <v>416</v>
      </c>
      <c r="C10" s="322"/>
      <c r="D10" s="322"/>
      <c r="E10" s="320">
        <v>3400</v>
      </c>
      <c r="F10" s="320"/>
      <c r="G10" s="321"/>
      <c r="H10" s="321"/>
      <c r="I10" s="260"/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20">
        <v>5800</v>
      </c>
      <c r="F11" s="320"/>
      <c r="G11" s="321">
        <f>+I5</f>
        <v>150</v>
      </c>
      <c r="H11" s="321"/>
      <c r="I11" s="260">
        <f t="shared" si="0"/>
        <v>870000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320">
        <v>43900</v>
      </c>
      <c r="F12" s="320"/>
      <c r="G12" s="321">
        <f>I5-G13</f>
        <v>150</v>
      </c>
      <c r="H12" s="321"/>
      <c r="I12" s="260">
        <f>E12*G12</f>
        <v>6585000</v>
      </c>
      <c r="J12" s="32"/>
      <c r="K12" s="32"/>
    </row>
    <row r="13" spans="2:13" x14ac:dyDescent="0.25">
      <c r="B13" s="14" t="s">
        <v>71</v>
      </c>
      <c r="C13" s="14"/>
      <c r="D13" s="14"/>
      <c r="E13" s="320">
        <v>22000</v>
      </c>
      <c r="F13" s="320"/>
      <c r="G13" s="321"/>
      <c r="H13" s="321"/>
      <c r="I13" s="260"/>
      <c r="J13" s="32"/>
      <c r="K13" s="32"/>
    </row>
    <row r="14" spans="2:13" x14ac:dyDescent="0.25">
      <c r="B14" s="14" t="s">
        <v>113</v>
      </c>
      <c r="C14" s="14"/>
      <c r="D14" s="14"/>
      <c r="E14" s="320">
        <v>5800</v>
      </c>
      <c r="F14" s="320"/>
      <c r="G14" s="321">
        <f>+I5</f>
        <v>150</v>
      </c>
      <c r="H14" s="321"/>
      <c r="I14" s="260">
        <f t="shared" si="0"/>
        <v>870000</v>
      </c>
      <c r="J14" s="32"/>
      <c r="K14" s="32"/>
    </row>
    <row r="15" spans="2:13" x14ac:dyDescent="0.25">
      <c r="B15" s="279"/>
      <c r="C15" s="279"/>
      <c r="D15" s="279"/>
      <c r="E15" s="320"/>
      <c r="F15" s="320"/>
      <c r="G15" s="321"/>
      <c r="H15" s="321"/>
      <c r="I15" s="40"/>
      <c r="J15" s="32"/>
      <c r="K15" s="32"/>
    </row>
    <row r="16" spans="2:13" ht="17.100000000000001" customHeight="1" x14ac:dyDescent="0.25">
      <c r="B16" s="324" t="s">
        <v>283</v>
      </c>
      <c r="C16" s="324"/>
      <c r="D16" s="324"/>
      <c r="E16" s="320"/>
      <c r="F16" s="320"/>
      <c r="G16" s="321"/>
      <c r="H16" s="321"/>
      <c r="I16" s="40"/>
      <c r="J16" s="32"/>
      <c r="K16" s="32"/>
    </row>
    <row r="17" spans="1:11" ht="17.100000000000001" customHeight="1" x14ac:dyDescent="0.25">
      <c r="B17" s="325" t="s">
        <v>414</v>
      </c>
      <c r="C17" s="325"/>
      <c r="D17" s="325"/>
      <c r="E17" s="260"/>
      <c r="F17" s="260"/>
      <c r="G17" s="263"/>
      <c r="H17" s="263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20">
        <v>52400</v>
      </c>
      <c r="F18" s="320"/>
      <c r="G18" s="321">
        <f>ROUNDUP(((G12*1)/10),0)+1</f>
        <v>16</v>
      </c>
      <c r="H18" s="321"/>
      <c r="I18" s="40">
        <f>G18*E18</f>
        <v>838400</v>
      </c>
      <c r="J18" s="32"/>
      <c r="K18" s="32"/>
    </row>
    <row r="19" spans="1:11" ht="17.100000000000001" customHeight="1" x14ac:dyDescent="0.25">
      <c r="B19" s="26" t="s">
        <v>417</v>
      </c>
      <c r="C19" s="19"/>
      <c r="D19" s="121"/>
      <c r="E19" s="320">
        <v>49900</v>
      </c>
      <c r="F19" s="320"/>
      <c r="G19" s="321">
        <f>ROUNDUP(((G12*1)/8),0)</f>
        <v>19</v>
      </c>
      <c r="H19" s="321"/>
      <c r="I19" s="40">
        <f>G19*E19</f>
        <v>948100</v>
      </c>
      <c r="J19" s="32"/>
      <c r="K19" s="32"/>
    </row>
    <row r="20" spans="1:11" ht="17.100000000000001" hidden="1" customHeight="1" x14ac:dyDescent="0.25">
      <c r="B20" s="26" t="s">
        <v>79</v>
      </c>
      <c r="C20" s="41"/>
      <c r="D20" s="41"/>
      <c r="E20" s="320">
        <f>(114000-(114000*10%))</f>
        <v>102600</v>
      </c>
      <c r="F20" s="320"/>
      <c r="G20" s="321">
        <f>ROUNDUP(((G12*4)*85%/18),0)</f>
        <v>29</v>
      </c>
      <c r="H20" s="321"/>
      <c r="I20" s="40"/>
      <c r="J20" s="32"/>
      <c r="K20" s="32"/>
    </row>
    <row r="21" spans="1:11" ht="17.100000000000001" hidden="1" customHeight="1" x14ac:dyDescent="0.25">
      <c r="B21" s="26" t="s">
        <v>114</v>
      </c>
      <c r="C21" s="41"/>
      <c r="D21" s="41"/>
      <c r="E21" s="320">
        <f>(95000-(95000*10%))</f>
        <v>85500</v>
      </c>
      <c r="F21" s="320"/>
      <c r="G21" s="321">
        <f>ROUNDUP(((G12*4)*15%/18),0)</f>
        <v>5</v>
      </c>
      <c r="H21" s="321"/>
      <c r="I21" s="40"/>
      <c r="J21" s="32"/>
      <c r="K21" s="32"/>
    </row>
    <row r="22" spans="1:11" ht="17.100000000000001" customHeight="1" x14ac:dyDescent="0.25">
      <c r="B22" s="26" t="s">
        <v>421</v>
      </c>
      <c r="C22" s="41"/>
      <c r="D22" s="41"/>
      <c r="E22" s="320">
        <v>30000</v>
      </c>
      <c r="F22" s="320"/>
      <c r="G22" s="321">
        <f>ROUNDUP(((G12*4)*100%/18),0)</f>
        <v>34</v>
      </c>
      <c r="H22" s="321"/>
      <c r="I22" s="40">
        <f>E22*G22</f>
        <v>1020000</v>
      </c>
      <c r="J22" s="32"/>
      <c r="K22" s="32"/>
    </row>
    <row r="23" spans="1:11" x14ac:dyDescent="0.25">
      <c r="B23" s="326" t="s">
        <v>76</v>
      </c>
      <c r="C23" s="326"/>
      <c r="D23" s="326"/>
      <c r="E23" s="320">
        <v>11500</v>
      </c>
      <c r="F23" s="320"/>
      <c r="G23" s="321">
        <f>+I5</f>
        <v>150</v>
      </c>
      <c r="H23" s="321"/>
      <c r="I23" s="40">
        <f>G23*E23</f>
        <v>1725000</v>
      </c>
      <c r="J23" s="32"/>
      <c r="K23" s="32"/>
    </row>
    <row r="24" spans="1:11" x14ac:dyDescent="0.25">
      <c r="B24" s="281" t="s">
        <v>2</v>
      </c>
      <c r="C24" s="281"/>
      <c r="D24" s="281"/>
      <c r="E24" s="321" t="s">
        <v>51</v>
      </c>
      <c r="F24" s="321"/>
      <c r="G24" s="321" t="s">
        <v>51</v>
      </c>
      <c r="H24" s="321"/>
      <c r="I24" s="263" t="s">
        <v>51</v>
      </c>
      <c r="J24" s="32"/>
      <c r="K24" s="32"/>
    </row>
    <row r="25" spans="1:11" x14ac:dyDescent="0.25">
      <c r="B25" s="41" t="s">
        <v>70</v>
      </c>
      <c r="C25" s="41"/>
      <c r="D25" s="41"/>
      <c r="E25" s="320">
        <v>110000</v>
      </c>
      <c r="F25" s="320"/>
      <c r="G25" s="321">
        <f>IF(I5&lt;80,8,ROUND((I5*10%),0))+2</f>
        <v>17</v>
      </c>
      <c r="H25" s="321"/>
      <c r="I25" s="40">
        <f>G25*E25</f>
        <v>1870000</v>
      </c>
      <c r="J25" s="32"/>
      <c r="K25" s="32"/>
    </row>
    <row r="26" spans="1:11" ht="15.75" thickBot="1" x14ac:dyDescent="0.3">
      <c r="B26" s="328" t="s">
        <v>116</v>
      </c>
      <c r="C26" s="328"/>
      <c r="D26" s="328"/>
      <c r="E26" s="328"/>
      <c r="F26" s="328"/>
      <c r="G26" s="328"/>
      <c r="H26" s="42"/>
      <c r="I26" s="282">
        <f>SUM(I7:I25)</f>
        <v>19586500</v>
      </c>
      <c r="J26" s="32"/>
      <c r="K26" s="32"/>
    </row>
    <row r="27" spans="1:11" ht="7.5" customHeight="1" thickTop="1" x14ac:dyDescent="0.25">
      <c r="B27" s="43"/>
      <c r="C27" s="43"/>
      <c r="D27" s="43"/>
      <c r="E27" s="40"/>
      <c r="F27" s="40"/>
      <c r="G27" s="42"/>
      <c r="H27" s="42"/>
      <c r="I27" s="44"/>
      <c r="J27" s="32"/>
      <c r="K27" s="32"/>
    </row>
    <row r="28" spans="1:11" x14ac:dyDescent="0.25">
      <c r="B28" s="329" t="s">
        <v>3</v>
      </c>
      <c r="C28" s="329"/>
      <c r="D28" s="329"/>
      <c r="E28" s="329"/>
      <c r="F28" s="329"/>
      <c r="G28" s="329"/>
      <c r="H28" s="329"/>
      <c r="I28" s="329"/>
      <c r="J28" s="32"/>
      <c r="K28" s="32"/>
    </row>
    <row r="29" spans="1:11" ht="4.5" customHeight="1" x14ac:dyDescent="0.25">
      <c r="B29" s="38"/>
      <c r="C29" s="38"/>
      <c r="D29" s="38"/>
      <c r="E29" s="38"/>
      <c r="F29" s="38"/>
      <c r="G29" s="38"/>
      <c r="H29" s="38"/>
      <c r="I29" s="39"/>
      <c r="J29" s="32"/>
      <c r="K29" s="32"/>
    </row>
    <row r="30" spans="1:11" ht="2.25" customHeight="1" x14ac:dyDescent="0.25">
      <c r="B30" s="45"/>
      <c r="C30" s="45"/>
      <c r="D30" s="45"/>
      <c r="E30" s="45"/>
      <c r="F30" s="45"/>
      <c r="G30" s="45"/>
      <c r="H30" s="45"/>
      <c r="I30" s="46"/>
      <c r="J30" s="32"/>
      <c r="K30" s="32"/>
    </row>
    <row r="31" spans="1:11" ht="5.25" customHeight="1" x14ac:dyDescent="0.25">
      <c r="A31" s="19"/>
      <c r="B31" s="259"/>
      <c r="C31" s="259"/>
      <c r="D31" s="259"/>
      <c r="E31" s="259"/>
      <c r="F31" s="259"/>
      <c r="G31" s="259"/>
      <c r="H31" s="259"/>
      <c r="I31" s="47"/>
    </row>
    <row r="32" spans="1:11" x14ac:dyDescent="0.25">
      <c r="A32" s="19"/>
      <c r="B32" s="330" t="s">
        <v>361</v>
      </c>
      <c r="C32" s="330"/>
      <c r="D32" s="330"/>
      <c r="E32" s="261" t="s">
        <v>52</v>
      </c>
      <c r="F32" s="20"/>
      <c r="G32" s="20"/>
      <c r="H32" s="261" t="s">
        <v>0</v>
      </c>
      <c r="I32" s="261" t="s">
        <v>4</v>
      </c>
    </row>
    <row r="33" spans="1:11" ht="15" customHeight="1" x14ac:dyDescent="0.25">
      <c r="B33" s="327" t="s">
        <v>415</v>
      </c>
      <c r="C33" s="327"/>
      <c r="D33" s="327"/>
      <c r="E33" s="320">
        <v>1900000</v>
      </c>
      <c r="F33" s="320"/>
      <c r="G33" s="321">
        <v>1</v>
      </c>
      <c r="H33" s="321"/>
      <c r="I33" s="40">
        <f>G33*E33</f>
        <v>1900000</v>
      </c>
      <c r="J33" s="32"/>
      <c r="K33" s="32"/>
    </row>
    <row r="34" spans="1:11" x14ac:dyDescent="0.25">
      <c r="B34" s="327" t="s">
        <v>418</v>
      </c>
      <c r="C34" s="327"/>
      <c r="D34" s="327"/>
      <c r="E34" s="320">
        <v>1880000</v>
      </c>
      <c r="F34" s="320"/>
      <c r="G34" s="321">
        <v>1</v>
      </c>
      <c r="H34" s="321"/>
      <c r="I34" s="40">
        <f>E34*G34</f>
        <v>1880000</v>
      </c>
      <c r="J34" s="32"/>
      <c r="K34" s="32"/>
    </row>
    <row r="35" spans="1:11" ht="15.75" customHeight="1" x14ac:dyDescent="0.25">
      <c r="A35" s="21"/>
      <c r="B35" s="327" t="s">
        <v>179</v>
      </c>
      <c r="C35" s="327"/>
      <c r="D35" s="327"/>
      <c r="E35" s="320">
        <v>700000</v>
      </c>
      <c r="F35" s="320">
        <v>65000</v>
      </c>
      <c r="G35" s="321">
        <v>1</v>
      </c>
      <c r="H35" s="321"/>
      <c r="I35" s="40">
        <f>E35*G35</f>
        <v>700000</v>
      </c>
    </row>
    <row r="36" spans="1:11" ht="15.75" customHeight="1" x14ac:dyDescent="0.25">
      <c r="A36" s="21"/>
      <c r="B36" s="327" t="s">
        <v>180</v>
      </c>
      <c r="C36" s="327"/>
      <c r="D36" s="327"/>
      <c r="E36" s="320">
        <v>670000</v>
      </c>
      <c r="F36" s="320">
        <v>65000</v>
      </c>
      <c r="G36" s="321">
        <v>1</v>
      </c>
      <c r="H36" s="321"/>
      <c r="I36" s="40">
        <f>E36*G36</f>
        <v>670000</v>
      </c>
    </row>
    <row r="37" spans="1:11" ht="15.75" customHeight="1" x14ac:dyDescent="0.25">
      <c r="A37" s="21"/>
      <c r="B37" s="26" t="s">
        <v>128</v>
      </c>
      <c r="C37" s="26"/>
      <c r="D37" s="19"/>
      <c r="E37" s="320">
        <v>780000</v>
      </c>
      <c r="F37" s="320"/>
      <c r="G37" s="321">
        <v>1</v>
      </c>
      <c r="H37" s="321"/>
      <c r="I37" s="40">
        <f>E37*G37</f>
        <v>780000</v>
      </c>
    </row>
    <row r="38" spans="1:11" ht="15.75" customHeight="1" x14ac:dyDescent="0.25">
      <c r="A38" s="21"/>
      <c r="B38" s="26" t="s">
        <v>419</v>
      </c>
      <c r="C38" s="26"/>
      <c r="D38" s="26"/>
      <c r="E38" s="320">
        <v>220000</v>
      </c>
      <c r="F38" s="320">
        <v>160000</v>
      </c>
      <c r="G38" s="263"/>
      <c r="H38" s="283">
        <v>4</v>
      </c>
      <c r="I38" s="40">
        <f>E38*H38</f>
        <v>880000</v>
      </c>
      <c r="J38" s="53"/>
      <c r="K38" s="236"/>
    </row>
    <row r="39" spans="1:11" ht="15.75" thickBot="1" x14ac:dyDescent="0.3">
      <c r="A39" s="21"/>
      <c r="B39" s="328" t="s">
        <v>72</v>
      </c>
      <c r="C39" s="328"/>
      <c r="D39" s="328"/>
      <c r="E39" s="328"/>
      <c r="F39" s="328"/>
      <c r="G39" s="328"/>
      <c r="H39" s="42"/>
      <c r="I39" s="282">
        <f>+SUM(I33:I38)</f>
        <v>6810000</v>
      </c>
    </row>
    <row r="40" spans="1:11" ht="16.5" thickTop="1" thickBot="1" x14ac:dyDescent="0.3">
      <c r="A40" s="21"/>
      <c r="B40" s="328" t="s">
        <v>126</v>
      </c>
      <c r="C40" s="328"/>
      <c r="D40" s="328"/>
      <c r="E40" s="328"/>
      <c r="F40" s="328"/>
      <c r="G40" s="328"/>
      <c r="H40" s="42"/>
      <c r="I40" s="282">
        <f>+I39+I26</f>
        <v>26396500</v>
      </c>
    </row>
    <row r="41" spans="1:11" ht="15.75" thickTop="1" x14ac:dyDescent="0.25">
      <c r="A41" s="21"/>
      <c r="B41" s="303"/>
      <c r="C41" s="303"/>
      <c r="D41" s="303"/>
      <c r="E41" s="286"/>
      <c r="F41" s="286"/>
      <c r="G41" s="287"/>
      <c r="H41" s="287"/>
      <c r="I41" s="53"/>
    </row>
    <row r="42" spans="1:11" ht="15.75" x14ac:dyDescent="0.25">
      <c r="A42" s="21"/>
      <c r="B42" s="332" t="s">
        <v>423</v>
      </c>
      <c r="C42" s="332"/>
      <c r="D42" s="332"/>
      <c r="E42" s="332"/>
      <c r="F42" s="332"/>
      <c r="G42" s="234"/>
      <c r="H42" s="234"/>
      <c r="I42" s="53"/>
    </row>
    <row r="43" spans="1:11" x14ac:dyDescent="0.25">
      <c r="A43" s="21"/>
      <c r="B43" s="106" t="s">
        <v>184</v>
      </c>
      <c r="C43" s="106"/>
      <c r="D43" s="106"/>
      <c r="E43" s="331"/>
      <c r="F43" s="331"/>
      <c r="G43" s="331">
        <v>0.3</v>
      </c>
      <c r="H43" s="331"/>
      <c r="I43" s="107">
        <f>+I7*G43</f>
        <v>1197000</v>
      </c>
    </row>
    <row r="44" spans="1:11" x14ac:dyDescent="0.25">
      <c r="A44" s="21"/>
      <c r="B44" s="108" t="s">
        <v>185</v>
      </c>
      <c r="C44" s="108"/>
      <c r="D44" s="108"/>
      <c r="E44" s="331"/>
      <c r="F44" s="331"/>
      <c r="G44" s="331">
        <v>1</v>
      </c>
      <c r="H44" s="331"/>
      <c r="I44" s="107">
        <f>+I9</f>
        <v>870000</v>
      </c>
    </row>
    <row r="45" spans="1:11" x14ac:dyDescent="0.25">
      <c r="A45" s="21"/>
      <c r="B45" s="106" t="s">
        <v>274</v>
      </c>
      <c r="C45" s="106"/>
      <c r="D45" s="106"/>
      <c r="E45" s="331"/>
      <c r="F45" s="331"/>
      <c r="G45" s="331">
        <v>0.3</v>
      </c>
      <c r="H45" s="331"/>
      <c r="I45" s="107">
        <f>+G45*I35</f>
        <v>210000</v>
      </c>
    </row>
    <row r="46" spans="1:11" x14ac:dyDescent="0.25">
      <c r="A46" s="21"/>
      <c r="B46" s="106" t="s">
        <v>275</v>
      </c>
      <c r="C46" s="108"/>
      <c r="D46" s="108"/>
      <c r="E46" s="235"/>
      <c r="F46" s="235"/>
      <c r="G46" s="235"/>
      <c r="H46" s="235">
        <v>0.2</v>
      </c>
      <c r="I46" s="107">
        <f>+H46*I36</f>
        <v>134000</v>
      </c>
    </row>
    <row r="47" spans="1:11" x14ac:dyDescent="0.25">
      <c r="A47" s="21"/>
      <c r="B47" s="108" t="s">
        <v>186</v>
      </c>
      <c r="C47" s="108"/>
      <c r="D47" s="108"/>
      <c r="E47" s="331"/>
      <c r="F47" s="331"/>
      <c r="G47" s="331">
        <v>1</v>
      </c>
      <c r="H47" s="331"/>
      <c r="I47" s="53">
        <f>+I14</f>
        <v>870000</v>
      </c>
    </row>
    <row r="48" spans="1:11" x14ac:dyDescent="0.25">
      <c r="A48" s="21"/>
      <c r="B48" s="108" t="s">
        <v>187</v>
      </c>
      <c r="C48" s="108"/>
      <c r="D48" s="108"/>
      <c r="E48" s="333"/>
      <c r="F48" s="333"/>
      <c r="G48" s="331">
        <v>0.6</v>
      </c>
      <c r="H48" s="331"/>
      <c r="I48" s="53">
        <f>+G48*I34</f>
        <v>1128000</v>
      </c>
    </row>
    <row r="49" spans="1:9" ht="15.75" thickBot="1" x14ac:dyDescent="0.3">
      <c r="A49" s="21"/>
      <c r="B49" s="334" t="s">
        <v>182</v>
      </c>
      <c r="C49" s="334"/>
      <c r="D49" s="334"/>
      <c r="E49" s="334"/>
      <c r="F49" s="334"/>
      <c r="G49" s="334"/>
      <c r="H49" s="61"/>
      <c r="I49" s="62">
        <f>+SUM(I43:I48)</f>
        <v>4409000</v>
      </c>
    </row>
    <row r="50" spans="1:9" ht="16.5" thickTop="1" thickBot="1" x14ac:dyDescent="0.3">
      <c r="A50" s="21"/>
      <c r="B50" s="334" t="s">
        <v>183</v>
      </c>
      <c r="C50" s="334"/>
      <c r="D50" s="334"/>
      <c r="E50" s="334"/>
      <c r="F50" s="334"/>
      <c r="G50" s="334"/>
      <c r="H50" s="61"/>
      <c r="I50" s="62">
        <f>+I40-I49</f>
        <v>21987500</v>
      </c>
    </row>
    <row r="51" spans="1:9" ht="15.75" thickTop="1" x14ac:dyDescent="0.25">
      <c r="A51" s="21"/>
      <c r="B51" s="232"/>
      <c r="C51" s="232"/>
      <c r="D51" s="232"/>
      <c r="E51" s="233"/>
      <c r="F51" s="233"/>
      <c r="G51" s="234"/>
      <c r="H51" s="234"/>
      <c r="I51" s="53"/>
    </row>
    <row r="52" spans="1:9" ht="15.75" x14ac:dyDescent="0.25">
      <c r="A52" s="21"/>
      <c r="B52" s="155" t="s">
        <v>411</v>
      </c>
      <c r="C52" s="155"/>
      <c r="D52" s="155"/>
      <c r="E52" s="233"/>
      <c r="F52" s="233"/>
      <c r="G52" s="234"/>
      <c r="H52" s="234"/>
      <c r="I52" s="53"/>
    </row>
    <row r="53" spans="1:9" x14ac:dyDescent="0.25">
      <c r="A53" s="21"/>
      <c r="B53" s="106" t="s">
        <v>184</v>
      </c>
      <c r="C53" s="106"/>
      <c r="D53" s="106"/>
      <c r="E53" s="331"/>
      <c r="F53" s="331"/>
      <c r="G53" s="331">
        <v>0.4</v>
      </c>
      <c r="H53" s="331"/>
      <c r="I53" s="107">
        <f>+I7*G53</f>
        <v>1596000</v>
      </c>
    </row>
    <row r="54" spans="1:9" x14ac:dyDescent="0.25">
      <c r="A54" s="21"/>
      <c r="B54" s="106" t="s">
        <v>274</v>
      </c>
      <c r="C54" s="106"/>
      <c r="D54" s="106"/>
      <c r="E54" s="331"/>
      <c r="F54" s="331"/>
      <c r="G54" s="331">
        <v>0.3</v>
      </c>
      <c r="H54" s="331"/>
      <c r="I54" s="107">
        <f>+I35*G54</f>
        <v>210000</v>
      </c>
    </row>
    <row r="55" spans="1:9" x14ac:dyDescent="0.25">
      <c r="A55" s="21"/>
      <c r="B55" s="106" t="s">
        <v>275</v>
      </c>
      <c r="C55" s="108"/>
      <c r="D55" s="108"/>
      <c r="E55" s="235"/>
      <c r="F55" s="235"/>
      <c r="G55" s="235"/>
      <c r="H55" s="235">
        <v>0.25</v>
      </c>
      <c r="I55" s="107">
        <f>+I36*H55</f>
        <v>167500</v>
      </c>
    </row>
    <row r="56" spans="1:9" x14ac:dyDescent="0.25">
      <c r="A56" s="21"/>
      <c r="B56" s="108" t="s">
        <v>186</v>
      </c>
      <c r="C56" s="108"/>
      <c r="D56" s="108"/>
      <c r="E56" s="331"/>
      <c r="F56" s="331"/>
      <c r="G56" s="331">
        <v>1</v>
      </c>
      <c r="H56" s="331"/>
      <c r="I56" s="53">
        <f>+I14</f>
        <v>870000</v>
      </c>
    </row>
    <row r="57" spans="1:9" x14ac:dyDescent="0.25">
      <c r="A57" s="21"/>
      <c r="B57" s="108" t="s">
        <v>187</v>
      </c>
      <c r="C57" s="108"/>
      <c r="D57" s="108"/>
      <c r="E57" s="333"/>
      <c r="F57" s="333"/>
      <c r="G57" s="331">
        <v>1</v>
      </c>
      <c r="H57" s="331"/>
      <c r="I57" s="53">
        <f>+I34</f>
        <v>1880000</v>
      </c>
    </row>
    <row r="58" spans="1:9" ht="15.75" thickBot="1" x14ac:dyDescent="0.3">
      <c r="A58" s="21"/>
      <c r="B58" s="334" t="s">
        <v>182</v>
      </c>
      <c r="C58" s="334"/>
      <c r="D58" s="334"/>
      <c r="E58" s="334"/>
      <c r="F58" s="334"/>
      <c r="G58" s="334"/>
      <c r="H58" s="61"/>
      <c r="I58" s="62">
        <f>+SUM(I53:I57)</f>
        <v>4723500</v>
      </c>
    </row>
    <row r="59" spans="1:9" ht="16.5" thickTop="1" thickBot="1" x14ac:dyDescent="0.3">
      <c r="A59" s="21"/>
      <c r="B59" s="334" t="s">
        <v>183</v>
      </c>
      <c r="C59" s="334"/>
      <c r="D59" s="334"/>
      <c r="E59" s="334"/>
      <c r="F59" s="334"/>
      <c r="G59" s="334"/>
      <c r="H59" s="61"/>
      <c r="I59" s="62">
        <f>+I40-I58</f>
        <v>21673000</v>
      </c>
    </row>
    <row r="60" spans="1:9" ht="15.75" thickTop="1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231"/>
      <c r="I60" s="22" t="str">
        <f t="shared" ref="I60:I77" si="1">IF($H60&gt;0,E60*H60,"")</f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231"/>
      <c r="I61" s="22" t="str">
        <f t="shared" si="1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231"/>
      <c r="I62" s="22" t="str">
        <f t="shared" si="1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231"/>
      <c r="I63" s="22" t="str">
        <f t="shared" si="1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231"/>
      <c r="I64" s="22" t="str">
        <f t="shared" si="1"/>
        <v/>
      </c>
    </row>
    <row r="65" spans="1:11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231"/>
      <c r="I65" s="22" t="str">
        <f t="shared" si="1"/>
        <v/>
      </c>
    </row>
    <row r="66" spans="1:11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231"/>
      <c r="I66" s="22" t="str">
        <f t="shared" si="1"/>
        <v/>
      </c>
    </row>
    <row r="67" spans="1:11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231"/>
      <c r="I67" s="22" t="str">
        <f t="shared" si="1"/>
        <v/>
      </c>
    </row>
    <row r="68" spans="1:11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231"/>
      <c r="I68" s="22" t="str">
        <f t="shared" si="1"/>
        <v/>
      </c>
    </row>
    <row r="69" spans="1:11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231"/>
      <c r="I69" s="22" t="str">
        <f t="shared" si="1"/>
        <v/>
      </c>
    </row>
    <row r="70" spans="1:11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231"/>
      <c r="I70" s="22" t="str">
        <f t="shared" si="1"/>
        <v/>
      </c>
    </row>
    <row r="71" spans="1:11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231"/>
      <c r="I71" s="22" t="str">
        <f t="shared" si="1"/>
        <v/>
      </c>
    </row>
    <row r="72" spans="1:11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231"/>
      <c r="I72" s="22" t="str">
        <f t="shared" si="1"/>
        <v/>
      </c>
    </row>
    <row r="73" spans="1:11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231"/>
      <c r="I73" s="22" t="str">
        <f t="shared" si="1"/>
        <v/>
      </c>
    </row>
    <row r="74" spans="1:11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231"/>
      <c r="I74" s="22" t="str">
        <f t="shared" si="1"/>
        <v/>
      </c>
    </row>
    <row r="75" spans="1:11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231"/>
      <c r="I75" s="22" t="str">
        <f t="shared" si="1"/>
        <v/>
      </c>
    </row>
    <row r="76" spans="1:11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231"/>
      <c r="I76" s="22" t="str">
        <f t="shared" si="1"/>
        <v/>
      </c>
    </row>
    <row r="77" spans="1:11" x14ac:dyDescent="0.25">
      <c r="A77" s="21"/>
      <c r="B77" s="304" t="str">
        <f>IF($A77&gt;0,VLOOKUP($A77,[2]ADICIONALES!$A$1:$C$200,2,FALSE),"")</f>
        <v/>
      </c>
      <c r="C77" s="304"/>
      <c r="D77" s="304"/>
      <c r="E77" s="305" t="str">
        <f>IF($A77&gt;0,VLOOKUP($A77,[2]ADICIONALES!$A$1:$C$200,3,FALSE),"")</f>
        <v/>
      </c>
      <c r="F77" s="305"/>
      <c r="G77" s="32"/>
      <c r="H77" s="231"/>
      <c r="I77" s="22" t="str">
        <f t="shared" si="1"/>
        <v/>
      </c>
    </row>
    <row r="78" spans="1:11" s="25" customFormat="1" x14ac:dyDescent="0.25">
      <c r="A78" s="21"/>
      <c r="B78" s="304" t="str">
        <f>IF($A78&gt;0,VLOOKUP($A78,[2]ADICIONALES!$A$1:$C$200,2,FALSE),"")</f>
        <v/>
      </c>
      <c r="C78" s="304"/>
      <c r="D78" s="304"/>
      <c r="E78" s="308"/>
      <c r="F78" s="308"/>
      <c r="G78" s="23"/>
      <c r="H78" s="231"/>
      <c r="I78" s="24"/>
    </row>
    <row r="79" spans="1:11" x14ac:dyDescent="0.25">
      <c r="E79" s="307"/>
      <c r="F79" s="307"/>
      <c r="G79" s="32"/>
      <c r="H79" s="231"/>
    </row>
    <row r="80" spans="1:11" s="8" customFormat="1" x14ac:dyDescent="0.25">
      <c r="A80" s="6"/>
      <c r="B80" s="6"/>
      <c r="C80" s="6"/>
      <c r="D80" s="6"/>
      <c r="E80" s="307"/>
      <c r="F80" s="307"/>
      <c r="G80" s="32"/>
      <c r="H80" s="231"/>
      <c r="J80" s="6"/>
      <c r="K80" s="6"/>
    </row>
    <row r="81" spans="1:11" s="8" customFormat="1" x14ac:dyDescent="0.25">
      <c r="A81" s="6"/>
      <c r="B81" s="6"/>
      <c r="C81" s="6"/>
      <c r="D81" s="6"/>
      <c r="E81" s="307"/>
      <c r="F81" s="307"/>
      <c r="G81" s="32"/>
      <c r="H81" s="231"/>
      <c r="J81" s="6"/>
      <c r="K81" s="6"/>
    </row>
    <row r="82" spans="1:11" s="8" customFormat="1" x14ac:dyDescent="0.25">
      <c r="A82" s="6"/>
      <c r="B82" s="6"/>
      <c r="C82" s="6"/>
      <c r="D82" s="6"/>
      <c r="E82" s="307"/>
      <c r="F82" s="307"/>
      <c r="G82" s="32"/>
      <c r="H82" s="231"/>
      <c r="J82" s="6"/>
      <c r="K82" s="6"/>
    </row>
    <row r="83" spans="1:11" s="8" customFormat="1" x14ac:dyDescent="0.25">
      <c r="A83" s="6"/>
      <c r="B83" s="6"/>
      <c r="C83" s="6"/>
      <c r="D83" s="6"/>
      <c r="E83" s="307"/>
      <c r="F83" s="307"/>
      <c r="G83" s="32"/>
      <c r="H83" s="231"/>
      <c r="J83" s="6"/>
      <c r="K83" s="6"/>
    </row>
    <row r="84" spans="1:11" s="8" customFormat="1" x14ac:dyDescent="0.25">
      <c r="A84" s="6"/>
      <c r="B84" s="6"/>
      <c r="C84" s="6"/>
      <c r="D84" s="6"/>
      <c r="E84" s="307"/>
      <c r="F84" s="307"/>
      <c r="G84" s="32"/>
      <c r="H84" s="231"/>
      <c r="J84" s="6"/>
      <c r="K84" s="6"/>
    </row>
    <row r="85" spans="1:11" s="8" customFormat="1" x14ac:dyDescent="0.25">
      <c r="A85" s="6"/>
      <c r="B85" s="6"/>
      <c r="C85" s="6"/>
      <c r="D85" s="6"/>
      <c r="E85" s="307"/>
      <c r="F85" s="307"/>
      <c r="G85" s="32"/>
      <c r="H85" s="231"/>
      <c r="J85" s="6"/>
      <c r="K85" s="6"/>
    </row>
    <row r="86" spans="1:11" s="8" customFormat="1" x14ac:dyDescent="0.25">
      <c r="A86" s="6"/>
      <c r="B86" s="6"/>
      <c r="C86" s="6"/>
      <c r="D86" s="6"/>
      <c r="E86" s="307"/>
      <c r="F86" s="307"/>
      <c r="G86" s="32"/>
      <c r="H86" s="231"/>
      <c r="J86" s="6"/>
      <c r="K86" s="6"/>
    </row>
    <row r="87" spans="1:11" s="8" customFormat="1" x14ac:dyDescent="0.25">
      <c r="A87" s="6"/>
      <c r="B87" s="6"/>
      <c r="C87" s="6"/>
      <c r="D87" s="6"/>
      <c r="E87" s="307"/>
      <c r="F87" s="307"/>
      <c r="G87" s="32"/>
      <c r="H87" s="231"/>
      <c r="J87" s="6"/>
      <c r="K87" s="6"/>
    </row>
    <row r="88" spans="1:11" s="8" customFormat="1" x14ac:dyDescent="0.25">
      <c r="A88" s="6"/>
      <c r="B88" s="6"/>
      <c r="C88" s="6"/>
      <c r="D88" s="6"/>
      <c r="E88" s="307"/>
      <c r="F88" s="307"/>
      <c r="G88" s="32"/>
      <c r="H88" s="231"/>
      <c r="J88" s="6"/>
      <c r="K88" s="6"/>
    </row>
    <row r="89" spans="1:11" s="8" customFormat="1" x14ac:dyDescent="0.25">
      <c r="A89" s="6"/>
      <c r="B89" s="6"/>
      <c r="C89" s="6"/>
      <c r="D89" s="6"/>
      <c r="E89" s="307"/>
      <c r="F89" s="307"/>
      <c r="G89" s="32"/>
      <c r="H89" s="231"/>
      <c r="J89" s="6"/>
      <c r="K89" s="6"/>
    </row>
    <row r="90" spans="1:11" s="8" customFormat="1" x14ac:dyDescent="0.25">
      <c r="A90" s="6"/>
      <c r="B90" s="6"/>
      <c r="C90" s="6"/>
      <c r="D90" s="6"/>
      <c r="E90" s="307"/>
      <c r="F90" s="307"/>
      <c r="G90" s="32"/>
      <c r="H90" s="231"/>
      <c r="J90" s="6"/>
      <c r="K90" s="6"/>
    </row>
    <row r="91" spans="1:11" s="8" customFormat="1" x14ac:dyDescent="0.25">
      <c r="A91" s="6"/>
      <c r="B91" s="6"/>
      <c r="C91" s="6"/>
      <c r="D91" s="6"/>
      <c r="E91" s="307"/>
      <c r="F91" s="307"/>
      <c r="G91" s="32"/>
      <c r="H91" s="231"/>
      <c r="J91" s="6"/>
      <c r="K91" s="6"/>
    </row>
    <row r="92" spans="1:11" s="8" customFormat="1" x14ac:dyDescent="0.25">
      <c r="A92" s="6"/>
      <c r="B92" s="6"/>
      <c r="C92" s="6"/>
      <c r="D92" s="6"/>
      <c r="E92" s="307"/>
      <c r="F92" s="307"/>
      <c r="G92" s="32"/>
      <c r="H92" s="231"/>
      <c r="J92" s="6"/>
      <c r="K92" s="6"/>
    </row>
    <row r="93" spans="1:11" s="8" customFormat="1" x14ac:dyDescent="0.25">
      <c r="A93" s="6"/>
      <c r="B93" s="6"/>
      <c r="C93" s="6"/>
      <c r="D93" s="6"/>
      <c r="E93" s="307"/>
      <c r="F93" s="307"/>
      <c r="G93" s="32"/>
      <c r="H93" s="231"/>
      <c r="J93" s="6"/>
      <c r="K93" s="6"/>
    </row>
    <row r="94" spans="1:11" s="8" customFormat="1" x14ac:dyDescent="0.25">
      <c r="A94" s="6"/>
      <c r="B94" s="6"/>
      <c r="C94" s="6"/>
      <c r="D94" s="6"/>
      <c r="E94" s="307"/>
      <c r="F94" s="307"/>
      <c r="G94" s="32"/>
      <c r="H94" s="231"/>
      <c r="J94" s="6"/>
      <c r="K94" s="6"/>
    </row>
    <row r="95" spans="1:11" s="8" customFormat="1" x14ac:dyDescent="0.25">
      <c r="A95" s="6"/>
      <c r="B95" s="6"/>
      <c r="C95" s="6"/>
      <c r="D95" s="6"/>
      <c r="E95" s="307"/>
      <c r="F95" s="307"/>
      <c r="G95" s="32"/>
      <c r="H95" s="231"/>
      <c r="J95" s="6"/>
      <c r="K95" s="6"/>
    </row>
    <row r="96" spans="1:11" s="8" customFormat="1" x14ac:dyDescent="0.25">
      <c r="A96" s="6"/>
      <c r="B96" s="6"/>
      <c r="C96" s="6"/>
      <c r="D96" s="6"/>
      <c r="E96" s="307"/>
      <c r="F96" s="307"/>
      <c r="G96" s="32"/>
      <c r="H96" s="231"/>
      <c r="J96" s="6"/>
      <c r="K96" s="6"/>
    </row>
    <row r="97" spans="1:11" s="8" customFormat="1" x14ac:dyDescent="0.25">
      <c r="A97" s="6"/>
      <c r="B97" s="6"/>
      <c r="C97" s="6"/>
      <c r="D97" s="6"/>
      <c r="E97" s="307"/>
      <c r="F97" s="307"/>
      <c r="G97" s="32"/>
      <c r="H97" s="231"/>
      <c r="J97" s="6"/>
      <c r="K97" s="6"/>
    </row>
    <row r="98" spans="1:11" s="8" customFormat="1" x14ac:dyDescent="0.25">
      <c r="A98" s="6"/>
      <c r="B98" s="6"/>
      <c r="C98" s="6"/>
      <c r="D98" s="6"/>
      <c r="E98" s="307"/>
      <c r="F98" s="307"/>
      <c r="G98" s="32"/>
      <c r="H98" s="231"/>
      <c r="J98" s="6"/>
      <c r="K98" s="6"/>
    </row>
    <row r="99" spans="1:11" s="8" customFormat="1" x14ac:dyDescent="0.25">
      <c r="A99" s="6"/>
      <c r="B99" s="6"/>
      <c r="C99" s="6"/>
      <c r="D99" s="6"/>
      <c r="E99" s="307"/>
      <c r="F99" s="307"/>
      <c r="G99" s="32"/>
      <c r="H99" s="231"/>
      <c r="J99" s="6"/>
      <c r="K99" s="6"/>
    </row>
    <row r="100" spans="1:11" s="8" customFormat="1" x14ac:dyDescent="0.25">
      <c r="A100" s="6"/>
      <c r="B100" s="6"/>
      <c r="C100" s="6"/>
      <c r="D100" s="6"/>
      <c r="E100" s="307"/>
      <c r="F100" s="307"/>
      <c r="G100" s="32"/>
      <c r="H100" s="231"/>
      <c r="J100" s="6"/>
      <c r="K100" s="6"/>
    </row>
    <row r="101" spans="1:11" s="8" customFormat="1" x14ac:dyDescent="0.25">
      <c r="A101" s="6"/>
      <c r="B101" s="6"/>
      <c r="C101" s="6"/>
      <c r="D101" s="6"/>
      <c r="E101" s="307"/>
      <c r="F101" s="307"/>
      <c r="G101" s="32"/>
      <c r="H101" s="231"/>
      <c r="J101" s="6"/>
      <c r="K101" s="6"/>
    </row>
    <row r="102" spans="1:11" s="8" customFormat="1" x14ac:dyDescent="0.25">
      <c r="A102" s="6"/>
      <c r="B102" s="6"/>
      <c r="C102" s="6"/>
      <c r="D102" s="6"/>
      <c r="E102" s="307"/>
      <c r="F102" s="307"/>
      <c r="G102" s="32"/>
      <c r="H102" s="231"/>
      <c r="J102" s="6"/>
      <c r="K102" s="6"/>
    </row>
    <row r="103" spans="1:11" s="8" customFormat="1" x14ac:dyDescent="0.25">
      <c r="A103" s="6"/>
      <c r="B103" s="6"/>
      <c r="C103" s="6"/>
      <c r="D103" s="6"/>
      <c r="E103" s="307"/>
      <c r="F103" s="307"/>
      <c r="G103" s="32"/>
      <c r="H103" s="231"/>
      <c r="J103" s="6"/>
      <c r="K103" s="6"/>
    </row>
    <row r="104" spans="1:11" s="8" customFormat="1" x14ac:dyDescent="0.25">
      <c r="A104" s="6"/>
      <c r="B104" s="6"/>
      <c r="C104" s="6"/>
      <c r="D104" s="6"/>
      <c r="E104" s="307"/>
      <c r="F104" s="307"/>
      <c r="G104" s="32"/>
      <c r="H104" s="231"/>
      <c r="J104" s="6"/>
      <c r="K104" s="6"/>
    </row>
    <row r="105" spans="1:11" s="8" customFormat="1" x14ac:dyDescent="0.25">
      <c r="A105" s="6"/>
      <c r="B105" s="6"/>
      <c r="C105" s="6"/>
      <c r="D105" s="6"/>
      <c r="E105" s="307"/>
      <c r="F105" s="307"/>
      <c r="G105" s="32"/>
      <c r="H105" s="231"/>
      <c r="J105" s="6"/>
      <c r="K105" s="6"/>
    </row>
    <row r="106" spans="1:11" s="8" customFormat="1" x14ac:dyDescent="0.25">
      <c r="A106" s="6"/>
      <c r="B106" s="6"/>
      <c r="C106" s="6"/>
      <c r="D106" s="6"/>
      <c r="E106" s="307"/>
      <c r="F106" s="307"/>
      <c r="G106" s="32"/>
      <c r="H106" s="231"/>
      <c r="J106" s="6"/>
      <c r="K106" s="6"/>
    </row>
    <row r="107" spans="1:11" s="8" customFormat="1" x14ac:dyDescent="0.25">
      <c r="A107" s="6"/>
      <c r="B107" s="6"/>
      <c r="C107" s="6"/>
      <c r="D107" s="6"/>
      <c r="E107" s="307"/>
      <c r="F107" s="307"/>
      <c r="G107" s="32"/>
      <c r="H107" s="231"/>
      <c r="J107" s="6"/>
      <c r="K107" s="6"/>
    </row>
    <row r="108" spans="1:11" s="8" customFormat="1" x14ac:dyDescent="0.25">
      <c r="A108" s="6"/>
      <c r="B108" s="6"/>
      <c r="C108" s="6"/>
      <c r="D108" s="6"/>
      <c r="E108" s="307"/>
      <c r="F108" s="307"/>
      <c r="G108" s="32"/>
      <c r="H108" s="231"/>
      <c r="J108" s="6"/>
      <c r="K108" s="6"/>
    </row>
    <row r="109" spans="1:11" s="8" customFormat="1" x14ac:dyDescent="0.25">
      <c r="A109" s="6"/>
      <c r="B109" s="6"/>
      <c r="C109" s="6"/>
      <c r="D109" s="6"/>
      <c r="E109" s="307"/>
      <c r="F109" s="307"/>
      <c r="G109" s="32"/>
      <c r="H109" s="231"/>
      <c r="J109" s="6"/>
      <c r="K109" s="6"/>
    </row>
    <row r="110" spans="1:11" s="8" customFormat="1" x14ac:dyDescent="0.25">
      <c r="A110" s="6"/>
      <c r="B110" s="6"/>
      <c r="C110" s="6"/>
      <c r="D110" s="6"/>
      <c r="E110" s="307"/>
      <c r="F110" s="307"/>
      <c r="G110" s="32"/>
      <c r="H110" s="231"/>
      <c r="J110" s="6"/>
      <c r="K110" s="6"/>
    </row>
    <row r="111" spans="1:11" s="8" customFormat="1" x14ac:dyDescent="0.25">
      <c r="A111" s="6"/>
      <c r="B111" s="6"/>
      <c r="C111" s="6"/>
      <c r="D111" s="6"/>
      <c r="E111" s="307"/>
      <c r="F111" s="307"/>
      <c r="G111" s="32"/>
      <c r="H111" s="231"/>
      <c r="J111" s="6"/>
      <c r="K111" s="6"/>
    </row>
    <row r="112" spans="1:11" s="8" customFormat="1" x14ac:dyDescent="0.25">
      <c r="A112" s="6"/>
      <c r="B112" s="6"/>
      <c r="C112" s="6"/>
      <c r="D112" s="6"/>
      <c r="E112" s="307"/>
      <c r="F112" s="307"/>
      <c r="G112" s="32"/>
      <c r="H112" s="231"/>
      <c r="J112" s="6"/>
      <c r="K112" s="6"/>
    </row>
    <row r="113" spans="1:11" s="8" customFormat="1" x14ac:dyDescent="0.25">
      <c r="A113" s="6"/>
      <c r="B113" s="6"/>
      <c r="C113" s="6"/>
      <c r="D113" s="6"/>
      <c r="E113" s="307"/>
      <c r="F113" s="307"/>
      <c r="G113" s="32"/>
      <c r="H113" s="231"/>
      <c r="J113" s="6"/>
      <c r="K113" s="6"/>
    </row>
    <row r="114" spans="1:11" s="8" customFormat="1" x14ac:dyDescent="0.25">
      <c r="A114" s="6"/>
      <c r="B114" s="6"/>
      <c r="C114" s="6"/>
      <c r="D114" s="6"/>
      <c r="E114" s="307"/>
      <c r="F114" s="307"/>
      <c r="G114" s="32"/>
      <c r="H114" s="231"/>
      <c r="J114" s="6"/>
      <c r="K114" s="6"/>
    </row>
    <row r="115" spans="1:11" s="8" customFormat="1" x14ac:dyDescent="0.25">
      <c r="A115" s="6"/>
      <c r="B115" s="6"/>
      <c r="C115" s="6"/>
      <c r="D115" s="6"/>
      <c r="E115" s="307"/>
      <c r="F115" s="307"/>
      <c r="G115" s="32"/>
      <c r="H115" s="231"/>
      <c r="J115" s="6"/>
      <c r="K115" s="6"/>
    </row>
    <row r="116" spans="1:11" s="8" customFormat="1" x14ac:dyDescent="0.25">
      <c r="A116" s="6"/>
      <c r="B116" s="6"/>
      <c r="C116" s="6"/>
      <c r="D116" s="6"/>
      <c r="E116" s="307"/>
      <c r="F116" s="307"/>
      <c r="G116" s="32"/>
      <c r="H116" s="231"/>
      <c r="J116" s="6"/>
      <c r="K116" s="6"/>
    </row>
    <row r="117" spans="1:11" s="8" customFormat="1" x14ac:dyDescent="0.25">
      <c r="A117" s="6"/>
      <c r="B117" s="6"/>
      <c r="C117" s="6"/>
      <c r="D117" s="6"/>
      <c r="E117" s="307"/>
      <c r="F117" s="307"/>
      <c r="G117" s="32"/>
      <c r="H117" s="231"/>
      <c r="J117" s="6"/>
      <c r="K117" s="6"/>
    </row>
    <row r="118" spans="1:11" s="8" customFormat="1" x14ac:dyDescent="0.25">
      <c r="A118" s="6"/>
      <c r="B118" s="6"/>
      <c r="C118" s="6"/>
      <c r="D118" s="6"/>
      <c r="E118" s="307"/>
      <c r="F118" s="307"/>
      <c r="G118" s="32"/>
      <c r="H118" s="231"/>
      <c r="J118" s="6"/>
      <c r="K118" s="6"/>
    </row>
    <row r="119" spans="1:11" s="8" customFormat="1" x14ac:dyDescent="0.25">
      <c r="A119" s="6"/>
      <c r="B119" s="6"/>
      <c r="C119" s="6"/>
      <c r="D119" s="6"/>
      <c r="E119" s="307"/>
      <c r="F119" s="307"/>
      <c r="G119" s="32"/>
      <c r="H119" s="231"/>
      <c r="J119" s="6"/>
      <c r="K119" s="6"/>
    </row>
    <row r="120" spans="1:11" s="8" customFormat="1" x14ac:dyDescent="0.25">
      <c r="A120" s="6"/>
      <c r="B120" s="6"/>
      <c r="C120" s="6"/>
      <c r="D120" s="6"/>
      <c r="E120" s="307"/>
      <c r="F120" s="307"/>
      <c r="G120" s="32"/>
      <c r="H120" s="231"/>
      <c r="J120" s="6"/>
      <c r="K120" s="6"/>
    </row>
    <row r="121" spans="1:11" s="8" customFormat="1" x14ac:dyDescent="0.25">
      <c r="A121" s="6"/>
      <c r="B121" s="6"/>
      <c r="C121" s="6"/>
      <c r="D121" s="6"/>
      <c r="E121" s="307"/>
      <c r="F121" s="307"/>
      <c r="G121" s="32"/>
      <c r="H121" s="231"/>
      <c r="J121" s="6"/>
      <c r="K121" s="6"/>
    </row>
    <row r="122" spans="1:11" s="8" customFormat="1" x14ac:dyDescent="0.25">
      <c r="A122" s="6"/>
      <c r="B122" s="6"/>
      <c r="C122" s="6"/>
      <c r="D122" s="6"/>
      <c r="E122" s="307"/>
      <c r="F122" s="307"/>
      <c r="G122" s="32"/>
      <c r="H122" s="231"/>
      <c r="J122" s="6"/>
      <c r="K122" s="6"/>
    </row>
    <row r="123" spans="1:11" s="8" customFormat="1" x14ac:dyDescent="0.25">
      <c r="A123" s="6"/>
      <c r="B123" s="6"/>
      <c r="C123" s="6"/>
      <c r="D123" s="6"/>
      <c r="E123" s="307"/>
      <c r="F123" s="307"/>
      <c r="G123" s="32"/>
      <c r="H123" s="231"/>
      <c r="J123" s="6"/>
      <c r="K123" s="6"/>
    </row>
    <row r="124" spans="1:11" s="8" customFormat="1" x14ac:dyDescent="0.25">
      <c r="A124" s="6"/>
      <c r="B124" s="6"/>
      <c r="C124" s="6"/>
      <c r="D124" s="6"/>
      <c r="E124" s="307"/>
      <c r="F124" s="307"/>
      <c r="G124" s="32"/>
      <c r="H124" s="231"/>
      <c r="J124" s="6"/>
      <c r="K124" s="6"/>
    </row>
    <row r="125" spans="1:11" s="8" customFormat="1" x14ac:dyDescent="0.25">
      <c r="A125" s="6"/>
      <c r="B125" s="6"/>
      <c r="C125" s="6"/>
      <c r="D125" s="6"/>
      <c r="E125" s="307"/>
      <c r="F125" s="307"/>
      <c r="G125" s="32"/>
      <c r="H125" s="231"/>
      <c r="J125" s="6"/>
      <c r="K125" s="6"/>
    </row>
    <row r="126" spans="1:11" s="8" customFormat="1" x14ac:dyDescent="0.25">
      <c r="A126" s="6"/>
      <c r="B126" s="6"/>
      <c r="C126" s="6"/>
      <c r="D126" s="6"/>
      <c r="E126" s="307"/>
      <c r="F126" s="307"/>
      <c r="G126" s="32"/>
      <c r="H126" s="231"/>
      <c r="J126" s="6"/>
      <c r="K126" s="6"/>
    </row>
    <row r="127" spans="1:11" s="8" customFormat="1" x14ac:dyDescent="0.25">
      <c r="A127" s="6"/>
      <c r="B127" s="6"/>
      <c r="C127" s="6"/>
      <c r="D127" s="6"/>
      <c r="E127" s="307"/>
      <c r="F127" s="307"/>
      <c r="G127" s="32"/>
      <c r="H127" s="231"/>
      <c r="J127" s="6"/>
      <c r="K127" s="6"/>
    </row>
    <row r="128" spans="1:11" s="8" customFormat="1" x14ac:dyDescent="0.25">
      <c r="A128" s="6"/>
      <c r="B128" s="6"/>
      <c r="C128" s="6"/>
      <c r="D128" s="6"/>
      <c r="E128" s="307"/>
      <c r="F128" s="307"/>
      <c r="G128" s="32"/>
      <c r="H128" s="231"/>
      <c r="J128" s="6"/>
      <c r="K128" s="6"/>
    </row>
    <row r="129" spans="1:11" s="8" customFormat="1" x14ac:dyDescent="0.25">
      <c r="A129" s="6"/>
      <c r="B129" s="6"/>
      <c r="C129" s="6"/>
      <c r="D129" s="6"/>
      <c r="E129" s="307"/>
      <c r="F129" s="307"/>
      <c r="G129" s="32"/>
      <c r="H129" s="231"/>
      <c r="J129" s="6"/>
      <c r="K129" s="6"/>
    </row>
    <row r="130" spans="1:11" s="8" customFormat="1" x14ac:dyDescent="0.25">
      <c r="A130" s="6"/>
      <c r="B130" s="6"/>
      <c r="C130" s="6"/>
      <c r="D130" s="6"/>
      <c r="E130" s="307"/>
      <c r="F130" s="307"/>
      <c r="G130" s="32"/>
      <c r="H130" s="231"/>
      <c r="J130" s="6"/>
      <c r="K130" s="6"/>
    </row>
    <row r="131" spans="1:11" s="8" customFormat="1" x14ac:dyDescent="0.25">
      <c r="A131" s="6"/>
      <c r="B131" s="6"/>
      <c r="C131" s="6"/>
      <c r="D131" s="6"/>
      <c r="E131" s="307"/>
      <c r="F131" s="307"/>
      <c r="G131" s="32"/>
      <c r="H131" s="231"/>
      <c r="J131" s="6"/>
      <c r="K131" s="6"/>
    </row>
    <row r="132" spans="1:11" s="8" customFormat="1" x14ac:dyDescent="0.25">
      <c r="A132" s="6"/>
      <c r="B132" s="6"/>
      <c r="C132" s="6"/>
      <c r="D132" s="6"/>
      <c r="E132" s="307"/>
      <c r="F132" s="307"/>
      <c r="G132" s="32"/>
      <c r="H132" s="231"/>
      <c r="J132" s="6"/>
      <c r="K132" s="6"/>
    </row>
    <row r="133" spans="1:11" s="8" customFormat="1" x14ac:dyDescent="0.25">
      <c r="A133" s="6"/>
      <c r="B133" s="6"/>
      <c r="C133" s="6"/>
      <c r="D133" s="6"/>
      <c r="E133" s="307"/>
      <c r="F133" s="307"/>
      <c r="G133" s="32"/>
      <c r="H133" s="231"/>
      <c r="J133" s="6"/>
      <c r="K133" s="6"/>
    </row>
    <row r="134" spans="1:11" s="8" customFormat="1" x14ac:dyDescent="0.25">
      <c r="A134" s="6"/>
      <c r="B134" s="6"/>
      <c r="C134" s="6"/>
      <c r="D134" s="6"/>
      <c r="E134" s="307"/>
      <c r="F134" s="307"/>
      <c r="G134" s="32"/>
      <c r="H134" s="231"/>
      <c r="J134" s="6"/>
      <c r="K134" s="6"/>
    </row>
    <row r="135" spans="1:11" s="8" customFormat="1" x14ac:dyDescent="0.25">
      <c r="A135" s="6"/>
      <c r="B135" s="6"/>
      <c r="C135" s="6"/>
      <c r="D135" s="6"/>
      <c r="E135" s="307"/>
      <c r="F135" s="307"/>
      <c r="G135" s="32"/>
      <c r="H135" s="231"/>
      <c r="J135" s="6"/>
      <c r="K135" s="6"/>
    </row>
    <row r="136" spans="1:11" s="8" customFormat="1" x14ac:dyDescent="0.25">
      <c r="A136" s="6"/>
      <c r="B136" s="6"/>
      <c r="C136" s="6"/>
      <c r="D136" s="6"/>
      <c r="E136" s="307"/>
      <c r="F136" s="307"/>
      <c r="G136" s="32"/>
      <c r="H136" s="231"/>
      <c r="J136" s="6"/>
      <c r="K136" s="6"/>
    </row>
    <row r="137" spans="1:11" s="8" customFormat="1" x14ac:dyDescent="0.25">
      <c r="A137" s="6"/>
      <c r="B137" s="6"/>
      <c r="C137" s="6"/>
      <c r="D137" s="6"/>
      <c r="E137" s="307"/>
      <c r="F137" s="307"/>
      <c r="G137" s="32"/>
      <c r="H137" s="231"/>
      <c r="J137" s="6"/>
      <c r="K137" s="6"/>
    </row>
    <row r="138" spans="1:11" s="8" customFormat="1" x14ac:dyDescent="0.25">
      <c r="A138" s="6"/>
      <c r="B138" s="6"/>
      <c r="C138" s="6"/>
      <c r="D138" s="6"/>
      <c r="E138" s="307"/>
      <c r="F138" s="307"/>
      <c r="G138" s="32"/>
      <c r="H138" s="231"/>
      <c r="J138" s="6"/>
      <c r="K138" s="6"/>
    </row>
    <row r="139" spans="1:11" s="8" customFormat="1" x14ac:dyDescent="0.25">
      <c r="A139" s="6"/>
      <c r="B139" s="6"/>
      <c r="C139" s="6"/>
      <c r="D139" s="6"/>
      <c r="E139" s="307"/>
      <c r="F139" s="307"/>
      <c r="G139" s="32"/>
      <c r="H139" s="231"/>
      <c r="J139" s="6"/>
      <c r="K139" s="6"/>
    </row>
    <row r="140" spans="1:11" s="8" customFormat="1" x14ac:dyDescent="0.25">
      <c r="A140" s="6"/>
      <c r="B140" s="6"/>
      <c r="C140" s="6"/>
      <c r="D140" s="6"/>
      <c r="E140" s="307"/>
      <c r="F140" s="307"/>
      <c r="G140" s="32"/>
      <c r="H140" s="231"/>
      <c r="J140" s="6"/>
      <c r="K140" s="6"/>
    </row>
    <row r="141" spans="1:11" s="8" customFormat="1" x14ac:dyDescent="0.25">
      <c r="A141" s="6"/>
      <c r="B141" s="6"/>
      <c r="C141" s="6"/>
      <c r="D141" s="6"/>
      <c r="E141" s="307"/>
      <c r="F141" s="307"/>
      <c r="G141" s="32"/>
      <c r="H141" s="231"/>
      <c r="J141" s="6"/>
      <c r="K141" s="6"/>
    </row>
    <row r="142" spans="1:11" s="8" customFormat="1" x14ac:dyDescent="0.25">
      <c r="A142" s="6"/>
      <c r="B142" s="6"/>
      <c r="C142" s="6"/>
      <c r="D142" s="6"/>
      <c r="E142" s="307"/>
      <c r="F142" s="307"/>
      <c r="G142" s="32"/>
      <c r="H142" s="231"/>
      <c r="J142" s="6"/>
      <c r="K142" s="6"/>
    </row>
    <row r="143" spans="1:11" s="8" customFormat="1" x14ac:dyDescent="0.25">
      <c r="A143" s="6"/>
      <c r="B143" s="6"/>
      <c r="C143" s="6"/>
      <c r="D143" s="6"/>
      <c r="E143" s="307"/>
      <c r="F143" s="307"/>
      <c r="G143" s="32"/>
      <c r="H143" s="231"/>
      <c r="J143" s="6"/>
      <c r="K143" s="6"/>
    </row>
    <row r="144" spans="1:11" s="8" customFormat="1" x14ac:dyDescent="0.25">
      <c r="A144" s="6"/>
      <c r="B144" s="6"/>
      <c r="C144" s="6"/>
      <c r="D144" s="6"/>
      <c r="E144" s="307"/>
      <c r="F144" s="307"/>
      <c r="G144" s="32"/>
      <c r="H144" s="231"/>
      <c r="J144" s="6"/>
      <c r="K144" s="6"/>
    </row>
    <row r="145" spans="1:11" s="8" customFormat="1" x14ac:dyDescent="0.25">
      <c r="A145" s="6"/>
      <c r="B145" s="6"/>
      <c r="C145" s="6"/>
      <c r="D145" s="6"/>
      <c r="E145" s="307"/>
      <c r="F145" s="307"/>
      <c r="G145" s="32"/>
      <c r="H145" s="231"/>
      <c r="J145" s="6"/>
      <c r="K145" s="6"/>
    </row>
    <row r="146" spans="1:11" s="8" customFormat="1" x14ac:dyDescent="0.25">
      <c r="A146" s="6"/>
      <c r="B146" s="6"/>
      <c r="C146" s="6"/>
      <c r="D146" s="6"/>
      <c r="E146" s="307"/>
      <c r="F146" s="307"/>
      <c r="G146" s="32"/>
      <c r="H146" s="231"/>
      <c r="J146" s="6"/>
      <c r="K146" s="6"/>
    </row>
    <row r="147" spans="1:11" s="8" customFormat="1" x14ac:dyDescent="0.25">
      <c r="A147" s="6"/>
      <c r="B147" s="6"/>
      <c r="C147" s="6"/>
      <c r="D147" s="6"/>
      <c r="E147" s="307"/>
      <c r="F147" s="307"/>
      <c r="G147" s="32"/>
      <c r="H147" s="231"/>
      <c r="J147" s="6"/>
      <c r="K147" s="6"/>
    </row>
    <row r="148" spans="1:11" s="8" customFormat="1" x14ac:dyDescent="0.25">
      <c r="A148" s="6"/>
      <c r="B148" s="6"/>
      <c r="C148" s="6"/>
      <c r="D148" s="6"/>
      <c r="E148" s="307"/>
      <c r="F148" s="307"/>
      <c r="G148" s="32"/>
      <c r="H148" s="231"/>
      <c r="J148" s="6"/>
      <c r="K148" s="6"/>
    </row>
    <row r="149" spans="1:11" s="8" customFormat="1" x14ac:dyDescent="0.25">
      <c r="A149" s="6"/>
      <c r="B149" s="6"/>
      <c r="C149" s="6"/>
      <c r="D149" s="6"/>
      <c r="E149" s="307"/>
      <c r="F149" s="307"/>
      <c r="G149" s="32"/>
      <c r="H149" s="231"/>
      <c r="J149" s="6"/>
      <c r="K149" s="6"/>
    </row>
    <row r="150" spans="1:11" s="8" customFormat="1" x14ac:dyDescent="0.25">
      <c r="A150" s="6"/>
      <c r="B150" s="6"/>
      <c r="C150" s="6"/>
      <c r="D150" s="6"/>
      <c r="E150" s="307"/>
      <c r="F150" s="307"/>
      <c r="G150" s="32"/>
      <c r="H150" s="231"/>
      <c r="J150" s="6"/>
      <c r="K150" s="6"/>
    </row>
    <row r="151" spans="1:11" s="8" customFormat="1" x14ac:dyDescent="0.25">
      <c r="A151" s="6"/>
      <c r="B151" s="6"/>
      <c r="C151" s="6"/>
      <c r="D151" s="6"/>
      <c r="E151" s="307"/>
      <c r="F151" s="307"/>
      <c r="G151" s="32"/>
      <c r="H151" s="231"/>
      <c r="J151" s="6"/>
      <c r="K151" s="6"/>
    </row>
    <row r="152" spans="1:11" s="8" customFormat="1" x14ac:dyDescent="0.25">
      <c r="A152" s="6"/>
      <c r="B152" s="6"/>
      <c r="C152" s="6"/>
      <c r="D152" s="6"/>
      <c r="E152" s="307"/>
      <c r="F152" s="307"/>
      <c r="G152" s="32"/>
      <c r="H152" s="231"/>
      <c r="J152" s="6"/>
      <c r="K152" s="6"/>
    </row>
    <row r="153" spans="1:11" s="8" customFormat="1" x14ac:dyDescent="0.25">
      <c r="A153" s="6"/>
      <c r="B153" s="6"/>
      <c r="C153" s="6"/>
      <c r="D153" s="6"/>
      <c r="E153" s="307"/>
      <c r="F153" s="307"/>
      <c r="G153" s="32"/>
      <c r="H153" s="231"/>
      <c r="J153" s="6"/>
      <c r="K153" s="6"/>
    </row>
    <row r="154" spans="1:11" s="8" customFormat="1" x14ac:dyDescent="0.25">
      <c r="A154" s="6"/>
      <c r="B154" s="6"/>
      <c r="C154" s="6"/>
      <c r="D154" s="6"/>
      <c r="E154" s="307"/>
      <c r="F154" s="307"/>
      <c r="G154" s="32"/>
      <c r="H154" s="231"/>
      <c r="J154" s="6"/>
      <c r="K154" s="6"/>
    </row>
    <row r="155" spans="1:11" s="8" customFormat="1" x14ac:dyDescent="0.25">
      <c r="A155" s="6"/>
      <c r="B155" s="6"/>
      <c r="C155" s="6"/>
      <c r="D155" s="6"/>
      <c r="E155" s="307"/>
      <c r="F155" s="307"/>
      <c r="G155" s="32"/>
      <c r="H155" s="231"/>
      <c r="J155" s="6"/>
      <c r="K155" s="6"/>
    </row>
    <row r="156" spans="1:11" s="8" customFormat="1" x14ac:dyDescent="0.25">
      <c r="A156" s="6"/>
      <c r="B156" s="6"/>
      <c r="C156" s="6"/>
      <c r="D156" s="6"/>
      <c r="E156" s="307"/>
      <c r="F156" s="307"/>
      <c r="G156" s="32"/>
      <c r="H156" s="231"/>
      <c r="J156" s="6"/>
      <c r="K156" s="6"/>
    </row>
    <row r="157" spans="1:11" s="8" customFormat="1" x14ac:dyDescent="0.25">
      <c r="A157" s="6"/>
      <c r="B157" s="6"/>
      <c r="C157" s="6"/>
      <c r="D157" s="6"/>
      <c r="E157" s="307"/>
      <c r="F157" s="307"/>
      <c r="G157" s="32"/>
      <c r="H157" s="231"/>
      <c r="J157" s="6"/>
      <c r="K157" s="6"/>
    </row>
    <row r="158" spans="1:11" s="8" customFormat="1" x14ac:dyDescent="0.25">
      <c r="A158" s="6"/>
      <c r="B158" s="6"/>
      <c r="C158" s="6"/>
      <c r="D158" s="6"/>
      <c r="E158" s="307"/>
      <c r="F158" s="307"/>
      <c r="G158" s="32"/>
      <c r="H158" s="231"/>
      <c r="J158" s="6"/>
      <c r="K158" s="6"/>
    </row>
    <row r="159" spans="1:11" s="8" customFormat="1" x14ac:dyDescent="0.25">
      <c r="A159" s="6"/>
      <c r="B159" s="6"/>
      <c r="C159" s="6"/>
      <c r="D159" s="6"/>
      <c r="E159" s="307"/>
      <c r="F159" s="307"/>
      <c r="G159" s="32"/>
      <c r="H159" s="231"/>
      <c r="J159" s="6"/>
      <c r="K159" s="6"/>
    </row>
    <row r="160" spans="1:11" s="8" customFormat="1" x14ac:dyDescent="0.25">
      <c r="A160" s="6"/>
      <c r="B160" s="6"/>
      <c r="C160" s="6"/>
      <c r="D160" s="6"/>
      <c r="E160" s="307"/>
      <c r="F160" s="307"/>
      <c r="G160" s="32"/>
      <c r="H160" s="231"/>
      <c r="J160" s="6"/>
      <c r="K160" s="6"/>
    </row>
    <row r="161" spans="1:11" s="8" customFormat="1" x14ac:dyDescent="0.25">
      <c r="A161" s="6"/>
      <c r="B161" s="6"/>
      <c r="C161" s="6"/>
      <c r="D161" s="6"/>
      <c r="E161" s="307"/>
      <c r="F161" s="307"/>
      <c r="G161" s="32"/>
      <c r="H161" s="231"/>
      <c r="J161" s="6"/>
      <c r="K161" s="6"/>
    </row>
    <row r="162" spans="1:11" s="8" customFormat="1" x14ac:dyDescent="0.25">
      <c r="A162" s="6"/>
      <c r="B162" s="6"/>
      <c r="C162" s="6"/>
      <c r="D162" s="6"/>
      <c r="E162" s="307"/>
      <c r="F162" s="307"/>
      <c r="G162" s="32"/>
      <c r="H162" s="231"/>
      <c r="J162" s="6"/>
      <c r="K162" s="6"/>
    </row>
    <row r="163" spans="1:11" s="8" customFormat="1" x14ac:dyDescent="0.25">
      <c r="A163" s="6"/>
      <c r="B163" s="6"/>
      <c r="C163" s="6"/>
      <c r="D163" s="6"/>
      <c r="E163" s="307"/>
      <c r="F163" s="307"/>
      <c r="G163" s="32"/>
      <c r="H163" s="231"/>
      <c r="J163" s="6"/>
      <c r="K163" s="6"/>
    </row>
    <row r="164" spans="1:11" s="8" customFormat="1" x14ac:dyDescent="0.25">
      <c r="A164" s="6"/>
      <c r="B164" s="6"/>
      <c r="C164" s="6"/>
      <c r="D164" s="6"/>
      <c r="E164" s="307"/>
      <c r="F164" s="307"/>
      <c r="G164" s="32"/>
      <c r="H164" s="231"/>
      <c r="J164" s="6"/>
      <c r="K164" s="6"/>
    </row>
    <row r="165" spans="1:11" s="8" customFormat="1" x14ac:dyDescent="0.25">
      <c r="A165" s="6"/>
      <c r="B165" s="6"/>
      <c r="C165" s="6"/>
      <c r="D165" s="6"/>
      <c r="E165" s="307"/>
      <c r="F165" s="307"/>
      <c r="G165" s="32"/>
      <c r="H165" s="231"/>
      <c r="J165" s="6"/>
      <c r="K165" s="6"/>
    </row>
    <row r="166" spans="1:11" s="8" customFormat="1" x14ac:dyDescent="0.25">
      <c r="A166" s="6"/>
      <c r="B166" s="6"/>
      <c r="C166" s="6"/>
      <c r="D166" s="6"/>
      <c r="E166" s="307"/>
      <c r="F166" s="307"/>
      <c r="G166" s="32"/>
      <c r="H166" s="231"/>
      <c r="J166" s="6"/>
      <c r="K166" s="6"/>
    </row>
    <row r="167" spans="1:11" s="8" customFormat="1" x14ac:dyDescent="0.25">
      <c r="A167" s="6"/>
      <c r="B167" s="6"/>
      <c r="C167" s="6"/>
      <c r="D167" s="6"/>
      <c r="E167" s="307"/>
      <c r="F167" s="307"/>
      <c r="G167" s="32"/>
      <c r="H167" s="231"/>
      <c r="J167" s="6"/>
      <c r="K167" s="6"/>
    </row>
    <row r="168" spans="1:11" s="8" customFormat="1" x14ac:dyDescent="0.25">
      <c r="A168" s="6"/>
      <c r="B168" s="6"/>
      <c r="C168" s="6"/>
      <c r="D168" s="6"/>
      <c r="E168" s="307"/>
      <c r="F168" s="307"/>
      <c r="G168" s="32"/>
      <c r="H168" s="231"/>
      <c r="J168" s="6"/>
      <c r="K168" s="6"/>
    </row>
    <row r="169" spans="1:11" s="8" customFormat="1" x14ac:dyDescent="0.25">
      <c r="A169" s="6"/>
      <c r="B169" s="6"/>
      <c r="C169" s="6"/>
      <c r="D169" s="6"/>
      <c r="E169" s="307"/>
      <c r="F169" s="307"/>
      <c r="G169" s="32"/>
      <c r="H169" s="231"/>
      <c r="J169" s="6"/>
      <c r="K169" s="6"/>
    </row>
    <row r="170" spans="1:11" s="8" customFormat="1" x14ac:dyDescent="0.25">
      <c r="A170" s="6"/>
      <c r="B170" s="6"/>
      <c r="C170" s="6"/>
      <c r="D170" s="6"/>
      <c r="E170" s="307"/>
      <c r="F170" s="307"/>
      <c r="G170" s="32"/>
      <c r="H170" s="231"/>
      <c r="J170" s="6"/>
      <c r="K170" s="6"/>
    </row>
    <row r="171" spans="1:11" s="8" customFormat="1" x14ac:dyDescent="0.25">
      <c r="A171" s="6"/>
      <c r="B171" s="6"/>
      <c r="C171" s="6"/>
      <c r="D171" s="6"/>
      <c r="E171" s="307"/>
      <c r="F171" s="307"/>
      <c r="G171" s="32"/>
      <c r="H171" s="231"/>
      <c r="J171" s="6"/>
      <c r="K171" s="6"/>
    </row>
    <row r="172" spans="1:11" s="8" customFormat="1" x14ac:dyDescent="0.25">
      <c r="A172" s="6"/>
      <c r="B172" s="6"/>
      <c r="C172" s="6"/>
      <c r="D172" s="6"/>
      <c r="E172" s="307"/>
      <c r="F172" s="307"/>
      <c r="G172" s="32"/>
      <c r="H172" s="231"/>
      <c r="J172" s="6"/>
      <c r="K172" s="6"/>
    </row>
    <row r="173" spans="1:11" s="8" customFormat="1" x14ac:dyDescent="0.25">
      <c r="A173" s="6"/>
      <c r="B173" s="6"/>
      <c r="C173" s="6"/>
      <c r="D173" s="6"/>
      <c r="E173" s="307"/>
      <c r="F173" s="307"/>
      <c r="G173" s="32"/>
      <c r="H173" s="231"/>
      <c r="J173" s="6"/>
      <c r="K173" s="6"/>
    </row>
    <row r="174" spans="1:11" s="8" customFormat="1" x14ac:dyDescent="0.25">
      <c r="A174" s="6"/>
      <c r="B174" s="6"/>
      <c r="C174" s="6"/>
      <c r="D174" s="6"/>
      <c r="E174" s="307"/>
      <c r="F174" s="307"/>
      <c r="G174" s="32"/>
      <c r="H174" s="231"/>
      <c r="J174" s="6"/>
      <c r="K174" s="6"/>
    </row>
    <row r="175" spans="1:11" s="8" customFormat="1" x14ac:dyDescent="0.25">
      <c r="A175" s="6"/>
      <c r="B175" s="6"/>
      <c r="C175" s="6"/>
      <c r="D175" s="6"/>
      <c r="E175" s="307"/>
      <c r="F175" s="307"/>
      <c r="G175" s="32"/>
      <c r="H175" s="231"/>
      <c r="J175" s="6"/>
      <c r="K175" s="6"/>
    </row>
    <row r="176" spans="1:11" s="8" customFormat="1" x14ac:dyDescent="0.25">
      <c r="A176" s="6"/>
      <c r="B176" s="6"/>
      <c r="C176" s="6"/>
      <c r="D176" s="6"/>
      <c r="E176" s="307"/>
      <c r="F176" s="307"/>
      <c r="G176" s="32"/>
      <c r="H176" s="231"/>
      <c r="J176" s="6"/>
      <c r="K176" s="6"/>
    </row>
    <row r="177" spans="1:11" s="8" customFormat="1" x14ac:dyDescent="0.25">
      <c r="A177" s="6"/>
      <c r="B177" s="6"/>
      <c r="C177" s="6"/>
      <c r="D177" s="6"/>
      <c r="E177" s="307"/>
      <c r="F177" s="307"/>
      <c r="G177" s="32"/>
      <c r="H177" s="231"/>
      <c r="J177" s="6"/>
      <c r="K177" s="6"/>
    </row>
    <row r="178" spans="1:11" s="8" customFormat="1" x14ac:dyDescent="0.25">
      <c r="A178" s="6"/>
      <c r="B178" s="6"/>
      <c r="C178" s="6"/>
      <c r="D178" s="6"/>
      <c r="E178" s="307"/>
      <c r="F178" s="307"/>
      <c r="G178" s="32"/>
      <c r="H178" s="231"/>
      <c r="J178" s="6"/>
      <c r="K178" s="6"/>
    </row>
    <row r="179" spans="1:11" s="8" customFormat="1" x14ac:dyDescent="0.25">
      <c r="A179" s="6"/>
      <c r="B179" s="6"/>
      <c r="C179" s="6"/>
      <c r="D179" s="6"/>
      <c r="E179" s="307"/>
      <c r="F179" s="307"/>
      <c r="G179" s="32"/>
      <c r="H179" s="231"/>
      <c r="J179" s="6"/>
      <c r="K179" s="6"/>
    </row>
    <row r="180" spans="1:11" s="8" customFormat="1" x14ac:dyDescent="0.25">
      <c r="A180" s="6"/>
      <c r="B180" s="6"/>
      <c r="C180" s="6"/>
      <c r="D180" s="6"/>
      <c r="E180" s="307"/>
      <c r="F180" s="307"/>
      <c r="G180" s="32"/>
      <c r="H180" s="231"/>
      <c r="J180" s="6"/>
      <c r="K180" s="6"/>
    </row>
    <row r="181" spans="1:11" s="8" customFormat="1" x14ac:dyDescent="0.25">
      <c r="A181" s="6"/>
      <c r="B181" s="6"/>
      <c r="C181" s="6"/>
      <c r="D181" s="6"/>
      <c r="E181" s="307"/>
      <c r="F181" s="307"/>
      <c r="G181" s="32"/>
      <c r="H181" s="231"/>
      <c r="J181" s="6"/>
      <c r="K181" s="6"/>
    </row>
    <row r="182" spans="1:11" s="8" customFormat="1" x14ac:dyDescent="0.25">
      <c r="A182" s="6"/>
      <c r="B182" s="6"/>
      <c r="C182" s="6"/>
      <c r="D182" s="6"/>
      <c r="E182" s="307"/>
      <c r="F182" s="307"/>
      <c r="G182" s="32"/>
      <c r="H182" s="231"/>
      <c r="J182" s="6"/>
      <c r="K182" s="6"/>
    </row>
    <row r="183" spans="1:11" s="8" customFormat="1" x14ac:dyDescent="0.25">
      <c r="A183" s="6"/>
      <c r="B183" s="6"/>
      <c r="C183" s="6"/>
      <c r="D183" s="6"/>
      <c r="E183" s="307"/>
      <c r="F183" s="307"/>
      <c r="G183" s="32"/>
      <c r="H183" s="231"/>
      <c r="J183" s="6"/>
      <c r="K183" s="6"/>
    </row>
    <row r="184" spans="1:11" s="8" customFormat="1" x14ac:dyDescent="0.25">
      <c r="A184" s="6"/>
      <c r="B184" s="6"/>
      <c r="C184" s="6"/>
      <c r="D184" s="6"/>
      <c r="E184" s="307"/>
      <c r="F184" s="307"/>
      <c r="G184" s="32"/>
      <c r="H184" s="231"/>
      <c r="J184" s="6"/>
      <c r="K184" s="6"/>
    </row>
    <row r="185" spans="1:11" s="8" customFormat="1" x14ac:dyDescent="0.25">
      <c r="A185" s="6"/>
      <c r="B185" s="6"/>
      <c r="C185" s="6"/>
      <c r="D185" s="6"/>
      <c r="E185" s="307"/>
      <c r="F185" s="307"/>
      <c r="G185" s="32"/>
      <c r="H185" s="231"/>
      <c r="J185" s="6"/>
      <c r="K185" s="6"/>
    </row>
    <row r="186" spans="1:11" s="8" customFormat="1" x14ac:dyDescent="0.25">
      <c r="A186" s="6"/>
      <c r="B186" s="6"/>
      <c r="C186" s="6"/>
      <c r="D186" s="6"/>
      <c r="E186" s="307"/>
      <c r="F186" s="307"/>
      <c r="G186" s="32"/>
      <c r="H186" s="231"/>
      <c r="J186" s="6"/>
      <c r="K186" s="6"/>
    </row>
    <row r="187" spans="1:11" s="8" customFormat="1" x14ac:dyDescent="0.25">
      <c r="A187" s="6"/>
      <c r="B187" s="6"/>
      <c r="C187" s="6"/>
      <c r="D187" s="6"/>
      <c r="E187" s="307"/>
      <c r="F187" s="307"/>
      <c r="G187" s="32"/>
      <c r="H187" s="231"/>
      <c r="J187" s="6"/>
      <c r="K187" s="6"/>
    </row>
    <row r="188" spans="1:11" s="8" customFormat="1" x14ac:dyDescent="0.25">
      <c r="A188" s="6"/>
      <c r="B188" s="6"/>
      <c r="C188" s="6"/>
      <c r="D188" s="6"/>
      <c r="E188" s="307"/>
      <c r="F188" s="307"/>
      <c r="G188" s="32"/>
      <c r="H188" s="231"/>
      <c r="J188" s="6"/>
      <c r="K188" s="6"/>
    </row>
    <row r="189" spans="1:11" s="8" customFormat="1" x14ac:dyDescent="0.25">
      <c r="A189" s="6"/>
      <c r="B189" s="6"/>
      <c r="C189" s="6"/>
      <c r="D189" s="6"/>
      <c r="E189" s="307"/>
      <c r="F189" s="307"/>
      <c r="G189" s="32"/>
      <c r="H189" s="231"/>
      <c r="J189" s="6"/>
      <c r="K189" s="6"/>
    </row>
    <row r="190" spans="1:11" s="8" customFormat="1" x14ac:dyDescent="0.25">
      <c r="A190" s="6"/>
      <c r="B190" s="6"/>
      <c r="C190" s="6"/>
      <c r="D190" s="6"/>
      <c r="E190" s="307"/>
      <c r="F190" s="307"/>
      <c r="G190" s="32"/>
      <c r="H190" s="231"/>
      <c r="J190" s="6"/>
      <c r="K190" s="6"/>
    </row>
    <row r="191" spans="1:11" s="8" customFormat="1" x14ac:dyDescent="0.25">
      <c r="A191" s="6"/>
      <c r="B191" s="6"/>
      <c r="C191" s="6"/>
      <c r="D191" s="6"/>
      <c r="E191" s="307"/>
      <c r="F191" s="307"/>
      <c r="G191" s="32"/>
      <c r="H191" s="231"/>
      <c r="J191" s="6"/>
      <c r="K191" s="6"/>
    </row>
    <row r="192" spans="1:11" s="8" customFormat="1" x14ac:dyDescent="0.25">
      <c r="A192" s="6"/>
      <c r="B192" s="6"/>
      <c r="C192" s="6"/>
      <c r="D192" s="6"/>
      <c r="E192" s="307"/>
      <c r="F192" s="307"/>
      <c r="G192" s="32"/>
      <c r="H192" s="231"/>
      <c r="J192" s="6"/>
      <c r="K192" s="6"/>
    </row>
    <row r="193" spans="1:11" s="8" customFormat="1" x14ac:dyDescent="0.25">
      <c r="A193" s="6"/>
      <c r="B193" s="6"/>
      <c r="C193" s="6"/>
      <c r="D193" s="6"/>
      <c r="E193" s="307"/>
      <c r="F193" s="307"/>
      <c r="G193" s="32"/>
      <c r="H193" s="231"/>
      <c r="J193" s="6"/>
      <c r="K193" s="6"/>
    </row>
    <row r="194" spans="1:11" s="8" customFormat="1" x14ac:dyDescent="0.25">
      <c r="A194" s="6"/>
      <c r="B194" s="6"/>
      <c r="C194" s="6"/>
      <c r="D194" s="6"/>
      <c r="E194" s="307"/>
      <c r="F194" s="307"/>
      <c r="G194" s="32"/>
      <c r="H194" s="231"/>
      <c r="J194" s="6"/>
      <c r="K194" s="6"/>
    </row>
    <row r="195" spans="1:11" s="8" customFormat="1" x14ac:dyDescent="0.25">
      <c r="A195" s="6"/>
      <c r="B195" s="6"/>
      <c r="C195" s="6"/>
      <c r="D195" s="6"/>
      <c r="E195" s="307"/>
      <c r="F195" s="307"/>
      <c r="G195" s="32"/>
      <c r="H195" s="231"/>
      <c r="J195" s="6"/>
      <c r="K195" s="6"/>
    </row>
    <row r="196" spans="1:11" s="8" customFormat="1" x14ac:dyDescent="0.25">
      <c r="A196" s="6"/>
      <c r="B196" s="6"/>
      <c r="C196" s="6"/>
      <c r="D196" s="6"/>
      <c r="E196" s="307"/>
      <c r="F196" s="307"/>
      <c r="G196" s="32"/>
      <c r="H196" s="231"/>
      <c r="J196" s="6"/>
      <c r="K196" s="6"/>
    </row>
    <row r="197" spans="1:11" s="8" customFormat="1" x14ac:dyDescent="0.25">
      <c r="A197" s="6"/>
      <c r="B197" s="6"/>
      <c r="C197" s="6"/>
      <c r="D197" s="6"/>
      <c r="E197" s="307"/>
      <c r="F197" s="307"/>
      <c r="G197" s="32"/>
      <c r="H197" s="231"/>
      <c r="J197" s="6"/>
      <c r="K197" s="6"/>
    </row>
    <row r="198" spans="1:11" s="8" customFormat="1" x14ac:dyDescent="0.25">
      <c r="A198" s="6"/>
      <c r="B198" s="6"/>
      <c r="C198" s="6"/>
      <c r="D198" s="6"/>
      <c r="E198" s="307"/>
      <c r="F198" s="307"/>
      <c r="G198" s="32"/>
      <c r="H198" s="231"/>
      <c r="J198" s="6"/>
      <c r="K198" s="6"/>
    </row>
    <row r="199" spans="1:11" s="8" customFormat="1" x14ac:dyDescent="0.25">
      <c r="A199" s="6"/>
      <c r="B199" s="6"/>
      <c r="C199" s="6"/>
      <c r="D199" s="6"/>
      <c r="E199" s="307"/>
      <c r="F199" s="307"/>
      <c r="G199" s="32"/>
      <c r="H199" s="231"/>
      <c r="J199" s="6"/>
      <c r="K199" s="6"/>
    </row>
    <row r="200" spans="1:11" s="8" customFormat="1" x14ac:dyDescent="0.25">
      <c r="A200" s="6"/>
      <c r="B200" s="6"/>
      <c r="C200" s="6"/>
      <c r="D200" s="6"/>
      <c r="E200" s="307"/>
      <c r="F200" s="307"/>
      <c r="G200" s="32"/>
      <c r="H200" s="231"/>
      <c r="J200" s="6"/>
      <c r="K200" s="6"/>
    </row>
    <row r="201" spans="1:11" s="8" customFormat="1" x14ac:dyDescent="0.25">
      <c r="A201" s="6"/>
      <c r="B201" s="6"/>
      <c r="C201" s="6"/>
      <c r="D201" s="6"/>
      <c r="E201" s="307"/>
      <c r="F201" s="307"/>
      <c r="G201" s="32"/>
      <c r="H201" s="231"/>
      <c r="J201" s="6"/>
      <c r="K201" s="6"/>
    </row>
    <row r="202" spans="1:11" s="8" customFormat="1" x14ac:dyDescent="0.25">
      <c r="A202" s="6"/>
      <c r="B202" s="6"/>
      <c r="C202" s="6"/>
      <c r="D202" s="6"/>
      <c r="E202" s="307"/>
      <c r="F202" s="307"/>
      <c r="G202" s="32"/>
      <c r="H202" s="231"/>
      <c r="J202" s="6"/>
      <c r="K202" s="6"/>
    </row>
    <row r="203" spans="1:11" s="8" customFormat="1" x14ac:dyDescent="0.25">
      <c r="A203" s="6"/>
      <c r="B203" s="6"/>
      <c r="C203" s="6"/>
      <c r="D203" s="6"/>
      <c r="E203" s="307"/>
      <c r="F203" s="307"/>
      <c r="G203" s="32"/>
      <c r="H203" s="231"/>
      <c r="J203" s="6"/>
      <c r="K203" s="6"/>
    </row>
    <row r="204" spans="1:11" s="8" customFormat="1" x14ac:dyDescent="0.25">
      <c r="A204" s="6"/>
      <c r="B204" s="6"/>
      <c r="C204" s="6"/>
      <c r="D204" s="6"/>
      <c r="E204" s="307"/>
      <c r="F204" s="307"/>
      <c r="G204" s="32"/>
      <c r="H204" s="231"/>
      <c r="J204" s="6"/>
      <c r="K204" s="6"/>
    </row>
    <row r="205" spans="1:11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307"/>
      <c r="F306" s="307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309"/>
      <c r="H407" s="309"/>
      <c r="J407" s="6"/>
      <c r="K407" s="6"/>
    </row>
  </sheetData>
  <mergeCells count="411">
    <mergeCell ref="G407:H407"/>
    <mergeCell ref="G401:H401"/>
    <mergeCell ref="G402:H402"/>
    <mergeCell ref="G403:H403"/>
    <mergeCell ref="G404:H404"/>
    <mergeCell ref="G405:H405"/>
    <mergeCell ref="G406:H406"/>
    <mergeCell ref="G395:H395"/>
    <mergeCell ref="G396:H396"/>
    <mergeCell ref="G397:H397"/>
    <mergeCell ref="G398:H398"/>
    <mergeCell ref="G399:H399"/>
    <mergeCell ref="G400:H400"/>
    <mergeCell ref="G389:H389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G388:H388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E303:F303"/>
    <mergeCell ref="E304:F304"/>
    <mergeCell ref="E305:F305"/>
    <mergeCell ref="E306:F306"/>
    <mergeCell ref="G357:H357"/>
    <mergeCell ref="G358:H358"/>
    <mergeCell ref="E297:F297"/>
    <mergeCell ref="E298:F298"/>
    <mergeCell ref="E299:F299"/>
    <mergeCell ref="E300:F300"/>
    <mergeCell ref="E301:F301"/>
    <mergeCell ref="E302:F302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B77:D77"/>
    <mergeCell ref="E77:F77"/>
    <mergeCell ref="B78:D78"/>
    <mergeCell ref="E78:F78"/>
    <mergeCell ref="E79:F79"/>
    <mergeCell ref="E80:F80"/>
    <mergeCell ref="B74:D74"/>
    <mergeCell ref="E74:F74"/>
    <mergeCell ref="B75:D75"/>
    <mergeCell ref="E75:F75"/>
    <mergeCell ref="B76:D76"/>
    <mergeCell ref="E76:F76"/>
    <mergeCell ref="B71:D71"/>
    <mergeCell ref="E71:F71"/>
    <mergeCell ref="B72:D72"/>
    <mergeCell ref="E72:F72"/>
    <mergeCell ref="B73:D73"/>
    <mergeCell ref="E73:F73"/>
    <mergeCell ref="B68:D68"/>
    <mergeCell ref="E68:F68"/>
    <mergeCell ref="B69:D69"/>
    <mergeCell ref="E69:F69"/>
    <mergeCell ref="B70:D70"/>
    <mergeCell ref="E70:F70"/>
    <mergeCell ref="B65:D65"/>
    <mergeCell ref="E65:F65"/>
    <mergeCell ref="B66:D66"/>
    <mergeCell ref="E66:F66"/>
    <mergeCell ref="B67:D67"/>
    <mergeCell ref="E67:F67"/>
    <mergeCell ref="B62:D62"/>
    <mergeCell ref="E62:F62"/>
    <mergeCell ref="B63:D63"/>
    <mergeCell ref="E63:F63"/>
    <mergeCell ref="B64:D64"/>
    <mergeCell ref="E64:F64"/>
    <mergeCell ref="B58:G58"/>
    <mergeCell ref="B59:G59"/>
    <mergeCell ref="B60:D60"/>
    <mergeCell ref="E60:F60"/>
    <mergeCell ref="B61:D61"/>
    <mergeCell ref="E61:F61"/>
    <mergeCell ref="E54:F54"/>
    <mergeCell ref="G54:H54"/>
    <mergeCell ref="E56:F56"/>
    <mergeCell ref="G56:H56"/>
    <mergeCell ref="E57:F57"/>
    <mergeCell ref="G57:H57"/>
    <mergeCell ref="E48:F48"/>
    <mergeCell ref="G48:H48"/>
    <mergeCell ref="B49:G49"/>
    <mergeCell ref="B50:G50"/>
    <mergeCell ref="E53:F53"/>
    <mergeCell ref="G53:H53"/>
    <mergeCell ref="E44:F44"/>
    <mergeCell ref="G44:H44"/>
    <mergeCell ref="E45:F45"/>
    <mergeCell ref="G45:H45"/>
    <mergeCell ref="E47:F47"/>
    <mergeCell ref="G47:H47"/>
    <mergeCell ref="B39:G39"/>
    <mergeCell ref="B40:G40"/>
    <mergeCell ref="B41:D41"/>
    <mergeCell ref="E41:F41"/>
    <mergeCell ref="G41:H41"/>
    <mergeCell ref="E43:F43"/>
    <mergeCell ref="G43:H43"/>
    <mergeCell ref="B36:D36"/>
    <mergeCell ref="E36:F36"/>
    <mergeCell ref="G36:H36"/>
    <mergeCell ref="E37:F37"/>
    <mergeCell ref="G37:H37"/>
    <mergeCell ref="E38:F38"/>
    <mergeCell ref="B42:F42"/>
    <mergeCell ref="B34:D34"/>
    <mergeCell ref="E34:F34"/>
    <mergeCell ref="G34:H34"/>
    <mergeCell ref="B35:D35"/>
    <mergeCell ref="E35:F35"/>
    <mergeCell ref="G35:H35"/>
    <mergeCell ref="B26:G26"/>
    <mergeCell ref="B28:I28"/>
    <mergeCell ref="B33:D33"/>
    <mergeCell ref="E33:F33"/>
    <mergeCell ref="G33:H33"/>
    <mergeCell ref="B32:D32"/>
    <mergeCell ref="B23:D23"/>
    <mergeCell ref="E23:F23"/>
    <mergeCell ref="G23:H23"/>
    <mergeCell ref="E24:F24"/>
    <mergeCell ref="G24:H24"/>
    <mergeCell ref="E25:F25"/>
    <mergeCell ref="G25:H25"/>
    <mergeCell ref="E19:F19"/>
    <mergeCell ref="G19:H19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3" customWidth="1"/>
    <col min="2" max="2" width="31" style="183" customWidth="1"/>
    <col min="3" max="3" width="11.42578125" style="183" customWidth="1"/>
    <col min="4" max="4" width="17.42578125" style="184" customWidth="1"/>
    <col min="5" max="16384" width="11.42578125" style="183"/>
  </cols>
  <sheetData>
    <row r="2" spans="1:5" x14ac:dyDescent="0.25">
      <c r="B2" s="185" t="s">
        <v>301</v>
      </c>
      <c r="C2" s="185" t="s">
        <v>311</v>
      </c>
      <c r="D2" s="186" t="s">
        <v>4</v>
      </c>
      <c r="E2" s="186" t="s">
        <v>311</v>
      </c>
    </row>
    <row r="4" spans="1:5" x14ac:dyDescent="0.25">
      <c r="A4" s="183">
        <v>1</v>
      </c>
      <c r="B4" s="187" t="s">
        <v>303</v>
      </c>
      <c r="C4" s="188">
        <f>+'2016'!I5</f>
        <v>100</v>
      </c>
      <c r="D4" s="188">
        <f>+'2016'!I39</f>
        <v>21566500</v>
      </c>
      <c r="E4" s="188">
        <f t="shared" ref="E4:E10" si="0">+D4/C4</f>
        <v>215665</v>
      </c>
    </row>
    <row r="5" spans="1:5" x14ac:dyDescent="0.25">
      <c r="A5" s="183">
        <f t="shared" ref="A5:A10" si="1">+A4+1</f>
        <v>2</v>
      </c>
      <c r="B5" s="187" t="s">
        <v>302</v>
      </c>
      <c r="C5" s="188">
        <f>+'Domingo Nuevo'!I5</f>
        <v>100</v>
      </c>
      <c r="D5" s="188">
        <f>+'Domingo Nuevo'!I62</f>
        <v>14659700</v>
      </c>
      <c r="E5" s="188">
        <f t="shared" si="0"/>
        <v>146597</v>
      </c>
    </row>
    <row r="6" spans="1:5" x14ac:dyDescent="0.25">
      <c r="A6" s="183">
        <f t="shared" si="1"/>
        <v>3</v>
      </c>
      <c r="B6" s="187" t="s">
        <v>304</v>
      </c>
      <c r="C6" s="188">
        <f>+'Crisitano Sabado sin Licor'!I5</f>
        <v>100</v>
      </c>
      <c r="D6" s="188">
        <f>+'Crisitano Sabado sin Licor'!I52</f>
        <v>21550000</v>
      </c>
      <c r="E6" s="188">
        <f t="shared" si="0"/>
        <v>215500</v>
      </c>
    </row>
    <row r="7" spans="1:5" x14ac:dyDescent="0.25">
      <c r="A7" s="183">
        <f t="shared" si="1"/>
        <v>4</v>
      </c>
      <c r="B7" s="187" t="s">
        <v>305</v>
      </c>
      <c r="C7" s="188">
        <f>+'Cristiano Viernes-Domingo sin l'!I5</f>
        <v>100</v>
      </c>
      <c r="D7" s="188">
        <f>+'Cristiano Viernes-Domingo sin l'!I62</f>
        <v>17435000</v>
      </c>
      <c r="E7" s="188">
        <f t="shared" si="0"/>
        <v>174350</v>
      </c>
    </row>
    <row r="8" spans="1:5" x14ac:dyDescent="0.25">
      <c r="A8" s="183">
        <f t="shared" si="1"/>
        <v>5</v>
      </c>
      <c r="B8" s="187" t="s">
        <v>310</v>
      </c>
      <c r="C8" s="188">
        <f>+'2017(150)'!I5</f>
        <v>150</v>
      </c>
      <c r="D8" s="188">
        <f>+'2017(150)'!I40</f>
        <v>26396500</v>
      </c>
      <c r="E8" s="188">
        <f t="shared" si="0"/>
        <v>175976.66666666666</v>
      </c>
    </row>
    <row r="9" spans="1:5" x14ac:dyDescent="0.25">
      <c r="A9" s="183">
        <f t="shared" si="1"/>
        <v>6</v>
      </c>
      <c r="B9" s="187" t="s">
        <v>354</v>
      </c>
      <c r="C9" s="188">
        <f>+'Fecha Proxima 4HORAS'!I5</f>
        <v>100</v>
      </c>
      <c r="D9" s="188">
        <f>+'Fecha Proxima 4HORAS'!I48</f>
        <v>13070000</v>
      </c>
      <c r="E9" s="188">
        <f t="shared" si="0"/>
        <v>130700</v>
      </c>
    </row>
    <row r="10" spans="1:5" x14ac:dyDescent="0.25">
      <c r="A10" s="183">
        <f t="shared" si="1"/>
        <v>7</v>
      </c>
      <c r="B10" s="187" t="s">
        <v>355</v>
      </c>
      <c r="C10" s="188">
        <f>+'Domingo Nuevo'!I5</f>
        <v>100</v>
      </c>
      <c r="D10" s="188">
        <f>+'Domingo Nuevo'!I62</f>
        <v>14659700</v>
      </c>
      <c r="E10" s="188">
        <f t="shared" si="0"/>
        <v>146597</v>
      </c>
    </row>
    <row r="13" spans="1:5" x14ac:dyDescent="0.25">
      <c r="B13" s="183" t="s">
        <v>309</v>
      </c>
      <c r="C13" s="183">
        <v>3200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zoomScaleNormal="100" zoomScaleSheetLayoutView="100" workbookViewId="0">
      <selection activeCell="B8" sqref="B8:D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94" t="s">
        <v>299</v>
      </c>
      <c r="C2" s="294"/>
      <c r="D2" s="294"/>
      <c r="E2" s="294"/>
      <c r="F2" s="294"/>
      <c r="G2" s="294"/>
      <c r="H2" s="294"/>
      <c r="I2" s="294"/>
    </row>
    <row r="3" spans="2:12" ht="13.5" hidden="1" customHeight="1" x14ac:dyDescent="0.25">
      <c r="B3" s="295" t="e">
        <f>UPPER(#REF!)</f>
        <v>#REF!</v>
      </c>
      <c r="C3" s="295"/>
      <c r="D3" s="295"/>
      <c r="E3" s="33"/>
      <c r="F3" s="33"/>
      <c r="G3" s="33"/>
      <c r="H3" s="33"/>
      <c r="I3" s="34"/>
    </row>
    <row r="4" spans="2:12" ht="12.75" customHeight="1" x14ac:dyDescent="0.25">
      <c r="B4" s="296" t="s">
        <v>49</v>
      </c>
      <c r="C4" s="296"/>
      <c r="D4" s="296"/>
      <c r="E4" s="156">
        <v>0.66666666666666663</v>
      </c>
      <c r="F4" s="297" t="s">
        <v>73</v>
      </c>
      <c r="G4" s="298"/>
      <c r="H4" s="157">
        <v>0.98958333333333337</v>
      </c>
      <c r="I4" s="158">
        <f ca="1">NOW()</f>
        <v>42609.711727083333</v>
      </c>
    </row>
    <row r="5" spans="2:12" ht="15.75" x14ac:dyDescent="0.25">
      <c r="B5" s="299" t="s">
        <v>82</v>
      </c>
      <c r="C5" s="299"/>
      <c r="D5" s="299"/>
      <c r="E5" s="300" t="s">
        <v>52</v>
      </c>
      <c r="F5" s="300"/>
      <c r="G5" s="300" t="s">
        <v>50</v>
      </c>
      <c r="H5" s="300"/>
      <c r="I5" s="50">
        <v>100</v>
      </c>
      <c r="J5" s="179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286">
        <v>3990000</v>
      </c>
      <c r="F7" s="286"/>
      <c r="G7" s="287">
        <v>1</v>
      </c>
      <c r="H7" s="287"/>
      <c r="I7" s="53">
        <f>E7*G7</f>
        <v>3990000</v>
      </c>
      <c r="J7" s="11"/>
    </row>
    <row r="8" spans="2:12" ht="35.25" customHeight="1" x14ac:dyDescent="0.25">
      <c r="B8" s="302" t="s">
        <v>420</v>
      </c>
      <c r="C8" s="302"/>
      <c r="D8" s="302"/>
      <c r="E8" s="287"/>
      <c r="F8" s="287"/>
      <c r="G8" s="287"/>
      <c r="H8" s="287"/>
      <c r="I8" s="153"/>
      <c r="J8" s="32"/>
    </row>
    <row r="9" spans="2:12" ht="14.25" customHeight="1" x14ac:dyDescent="0.25">
      <c r="B9" s="160" t="s">
        <v>111</v>
      </c>
      <c r="C9" s="160"/>
      <c r="D9" s="160"/>
      <c r="E9" s="286">
        <v>5800</v>
      </c>
      <c r="F9" s="286"/>
      <c r="G9" s="287"/>
      <c r="H9" s="287"/>
      <c r="I9" s="109"/>
      <c r="J9" s="32"/>
    </row>
    <row r="10" spans="2:12" ht="28.5" customHeight="1" x14ac:dyDescent="0.25">
      <c r="B10" s="301" t="s">
        <v>416</v>
      </c>
      <c r="C10" s="301"/>
      <c r="D10" s="301"/>
      <c r="E10" s="286">
        <v>3400</v>
      </c>
      <c r="F10" s="286"/>
      <c r="G10" s="287">
        <f>I5</f>
        <v>100</v>
      </c>
      <c r="H10" s="287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286">
        <v>5800</v>
      </c>
      <c r="F11" s="286"/>
      <c r="G11" s="287">
        <f>+I5</f>
        <v>100</v>
      </c>
      <c r="H11" s="287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286">
        <v>43900</v>
      </c>
      <c r="F12" s="286"/>
      <c r="G12" s="287">
        <f>I5-G13</f>
        <v>100</v>
      </c>
      <c r="H12" s="287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286">
        <v>22000</v>
      </c>
      <c r="F13" s="286"/>
      <c r="G13" s="287"/>
      <c r="H13" s="287"/>
      <c r="I13" s="53"/>
      <c r="J13" s="32"/>
    </row>
    <row r="14" spans="2:12" x14ac:dyDescent="0.25">
      <c r="B14" s="160" t="s">
        <v>113</v>
      </c>
      <c r="C14" s="160"/>
      <c r="D14" s="160"/>
      <c r="E14" s="286">
        <v>5800</v>
      </c>
      <c r="F14" s="286"/>
      <c r="G14" s="287"/>
      <c r="H14" s="287"/>
      <c r="I14" s="53"/>
      <c r="J14" s="32"/>
    </row>
    <row r="15" spans="2:12" x14ac:dyDescent="0.25">
      <c r="B15" s="161"/>
      <c r="C15" s="161"/>
      <c r="D15" s="161"/>
      <c r="E15" s="286"/>
      <c r="F15" s="286"/>
      <c r="G15" s="287"/>
      <c r="H15" s="287"/>
      <c r="I15" s="53"/>
      <c r="J15" s="32"/>
    </row>
    <row r="16" spans="2:12" ht="17.100000000000001" customHeight="1" x14ac:dyDescent="0.25">
      <c r="B16" s="285" t="s">
        <v>283</v>
      </c>
      <c r="C16" s="285"/>
      <c r="D16" s="285"/>
      <c r="E16" s="286"/>
      <c r="F16" s="286"/>
      <c r="G16" s="287"/>
      <c r="H16" s="287"/>
      <c r="I16" s="53"/>
      <c r="J16" s="32"/>
    </row>
    <row r="17" spans="1:10" ht="17.100000000000001" customHeight="1" x14ac:dyDescent="0.25">
      <c r="B17" s="293" t="s">
        <v>414</v>
      </c>
      <c r="C17" s="293"/>
      <c r="D17" s="293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2" t="s">
        <v>291</v>
      </c>
      <c r="C18" s="162"/>
      <c r="D18" s="162"/>
      <c r="E18" s="286">
        <v>52400</v>
      </c>
      <c r="F18" s="286"/>
      <c r="G18" s="287">
        <f>ROUNDUP(((G12*1)/10),0)+1</f>
        <v>11</v>
      </c>
      <c r="H18" s="287"/>
      <c r="I18" s="53">
        <f>G18*E18</f>
        <v>576400</v>
      </c>
      <c r="J18" s="32"/>
    </row>
    <row r="19" spans="1:10" ht="17.100000000000001" customHeight="1" x14ac:dyDescent="0.25">
      <c r="B19" s="163" t="s">
        <v>417</v>
      </c>
      <c r="C19" s="164"/>
      <c r="D19" s="165"/>
      <c r="E19" s="286">
        <v>49900</v>
      </c>
      <c r="F19" s="286"/>
      <c r="G19" s="287">
        <f>ROUNDUP(((G12*1)/8),0)</f>
        <v>13</v>
      </c>
      <c r="H19" s="287"/>
      <c r="I19" s="53">
        <f>G19*E19</f>
        <v>648700</v>
      </c>
      <c r="J19" s="32"/>
    </row>
    <row r="20" spans="1:10" ht="17.100000000000001" customHeight="1" x14ac:dyDescent="0.25">
      <c r="B20" s="163" t="s">
        <v>79</v>
      </c>
      <c r="C20" s="162"/>
      <c r="D20" s="162"/>
      <c r="E20" s="292">
        <f>114000*0.9</f>
        <v>102600</v>
      </c>
      <c r="F20" s="292"/>
      <c r="G20" s="287">
        <f>ROUNDUP(((G12*4)*85%/18),0)</f>
        <v>19</v>
      </c>
      <c r="H20" s="287"/>
      <c r="I20" s="53">
        <f>E20*G20</f>
        <v>1949400</v>
      </c>
      <c r="J20" s="32"/>
    </row>
    <row r="21" spans="1:10" ht="17.100000000000001" customHeight="1" x14ac:dyDescent="0.25">
      <c r="B21" s="163" t="s">
        <v>114</v>
      </c>
      <c r="C21" s="162"/>
      <c r="D21" s="162"/>
      <c r="E21" s="292">
        <f>95000*0.9</f>
        <v>85500</v>
      </c>
      <c r="F21" s="292"/>
      <c r="G21" s="287">
        <f>ROUNDUP(((G12*4)*15%/18),0)</f>
        <v>4</v>
      </c>
      <c r="H21" s="287"/>
      <c r="I21" s="53">
        <f>E21*G21</f>
        <v>342000</v>
      </c>
      <c r="J21" s="32"/>
    </row>
    <row r="22" spans="1:10" x14ac:dyDescent="0.25">
      <c r="B22" s="288" t="s">
        <v>76</v>
      </c>
      <c r="C22" s="288"/>
      <c r="D22" s="288"/>
      <c r="E22" s="286">
        <v>11500</v>
      </c>
      <c r="F22" s="286"/>
      <c r="G22" s="287">
        <f>+I5</f>
        <v>100</v>
      </c>
      <c r="H22" s="287"/>
      <c r="I22" s="53">
        <f>G22*E22</f>
        <v>1150000</v>
      </c>
      <c r="J22" s="32"/>
    </row>
    <row r="23" spans="1:10" x14ac:dyDescent="0.25">
      <c r="B23" s="166" t="s">
        <v>2</v>
      </c>
      <c r="C23" s="166"/>
      <c r="D23" s="166"/>
      <c r="E23" s="287" t="s">
        <v>51</v>
      </c>
      <c r="F23" s="287"/>
      <c r="G23" s="287" t="s">
        <v>51</v>
      </c>
      <c r="H23" s="287"/>
      <c r="I23" s="153" t="s">
        <v>51</v>
      </c>
      <c r="J23" s="32"/>
    </row>
    <row r="24" spans="1:10" x14ac:dyDescent="0.25">
      <c r="B24" s="162" t="s">
        <v>70</v>
      </c>
      <c r="C24" s="162"/>
      <c r="D24" s="162"/>
      <c r="E24" s="286">
        <v>100000</v>
      </c>
      <c r="F24" s="286"/>
      <c r="G24" s="287">
        <f>IF(I5&lt;80,8,ROUND((I5*10%),0))+2</f>
        <v>12</v>
      </c>
      <c r="H24" s="287"/>
      <c r="I24" s="53">
        <f>G24*E24</f>
        <v>1200000</v>
      </c>
      <c r="J24" s="32"/>
    </row>
    <row r="25" spans="1:10" ht="15.75" thickBot="1" x14ac:dyDescent="0.3">
      <c r="B25" s="289" t="s">
        <v>116</v>
      </c>
      <c r="C25" s="289"/>
      <c r="D25" s="289"/>
      <c r="E25" s="289"/>
      <c r="F25" s="289"/>
      <c r="G25" s="289"/>
      <c r="H25" s="167"/>
      <c r="I25" s="168">
        <f>SUM(I7:I24)</f>
        <v>15166500</v>
      </c>
      <c r="J25" s="32"/>
    </row>
    <row r="26" spans="1:10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</row>
    <row r="27" spans="1:10" x14ac:dyDescent="0.25">
      <c r="B27" s="290" t="s">
        <v>3</v>
      </c>
      <c r="C27" s="290"/>
      <c r="D27" s="290"/>
      <c r="E27" s="290"/>
      <c r="F27" s="290"/>
      <c r="G27" s="290"/>
      <c r="H27" s="290"/>
      <c r="I27" s="290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1"/>
      <c r="C29" s="171"/>
      <c r="D29" s="171"/>
      <c r="E29" s="171"/>
      <c r="F29" s="171"/>
      <c r="G29" s="171"/>
      <c r="H29" s="171"/>
      <c r="I29" s="172"/>
      <c r="J29" s="32"/>
    </row>
    <row r="30" spans="1:10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0" x14ac:dyDescent="0.25">
      <c r="A31" s="19"/>
      <c r="B31" s="164"/>
      <c r="C31" s="291" t="s">
        <v>117</v>
      </c>
      <c r="D31" s="291"/>
      <c r="E31" s="175" t="s">
        <v>52</v>
      </c>
      <c r="F31" s="176"/>
      <c r="G31" s="176"/>
      <c r="H31" s="175" t="s">
        <v>0</v>
      </c>
      <c r="I31" s="175" t="s">
        <v>4</v>
      </c>
    </row>
    <row r="32" spans="1:10" ht="15" customHeight="1" x14ac:dyDescent="0.25">
      <c r="B32" s="284" t="s">
        <v>415</v>
      </c>
      <c r="C32" s="284"/>
      <c r="D32" s="284"/>
      <c r="E32" s="286">
        <v>1900000</v>
      </c>
      <c r="F32" s="286"/>
      <c r="G32" s="287">
        <v>1</v>
      </c>
      <c r="H32" s="287"/>
      <c r="I32" s="53">
        <f>G32*E32</f>
        <v>1900000</v>
      </c>
      <c r="J32" s="32"/>
    </row>
    <row r="33" spans="1:10" ht="15" customHeight="1" x14ac:dyDescent="0.25">
      <c r="B33" s="284" t="s">
        <v>418</v>
      </c>
      <c r="C33" s="284"/>
      <c r="D33" s="284"/>
      <c r="E33" s="286">
        <v>1880000</v>
      </c>
      <c r="F33" s="286"/>
      <c r="G33" s="287">
        <v>1</v>
      </c>
      <c r="H33" s="287"/>
      <c r="I33" s="53">
        <f>E33*G33</f>
        <v>1880000</v>
      </c>
      <c r="J33" s="32"/>
    </row>
    <row r="34" spans="1:10" ht="15.75" customHeight="1" x14ac:dyDescent="0.25">
      <c r="A34" s="21"/>
      <c r="B34" s="284" t="s">
        <v>179</v>
      </c>
      <c r="C34" s="284"/>
      <c r="D34" s="284"/>
      <c r="E34" s="286">
        <v>700000</v>
      </c>
      <c r="F34" s="286">
        <v>65000</v>
      </c>
      <c r="G34" s="287">
        <v>1</v>
      </c>
      <c r="H34" s="287"/>
      <c r="I34" s="53">
        <f>E34*G34</f>
        <v>700000</v>
      </c>
    </row>
    <row r="35" spans="1:10" ht="15.75" customHeight="1" x14ac:dyDescent="0.25">
      <c r="A35" s="21"/>
      <c r="B35" s="284" t="s">
        <v>180</v>
      </c>
      <c r="C35" s="284"/>
      <c r="D35" s="284"/>
      <c r="E35" s="286">
        <v>670000</v>
      </c>
      <c r="F35" s="286">
        <v>65000</v>
      </c>
      <c r="G35" s="287">
        <v>1</v>
      </c>
      <c r="H35" s="287"/>
      <c r="I35" s="53">
        <f>E35*G35</f>
        <v>670000</v>
      </c>
    </row>
    <row r="36" spans="1:10" ht="15.75" customHeight="1" x14ac:dyDescent="0.25">
      <c r="A36" s="21"/>
      <c r="B36" s="163" t="s">
        <v>128</v>
      </c>
      <c r="C36" s="163"/>
      <c r="D36" s="164"/>
      <c r="E36" s="286">
        <v>650000</v>
      </c>
      <c r="F36" s="286"/>
      <c r="G36" s="287">
        <v>1</v>
      </c>
      <c r="H36" s="287"/>
      <c r="I36" s="53">
        <f>E36*G36</f>
        <v>650000</v>
      </c>
    </row>
    <row r="37" spans="1:10" ht="15.75" customHeight="1" x14ac:dyDescent="0.25">
      <c r="A37" s="21"/>
      <c r="B37" s="163" t="s">
        <v>267</v>
      </c>
      <c r="C37" s="163"/>
      <c r="D37" s="163"/>
      <c r="E37" s="286">
        <v>200000</v>
      </c>
      <c r="F37" s="286">
        <v>160000</v>
      </c>
      <c r="G37" s="153"/>
      <c r="H37" s="177">
        <v>3</v>
      </c>
      <c r="I37" s="53">
        <f>E37*H37</f>
        <v>600000</v>
      </c>
      <c r="J37" s="53"/>
    </row>
    <row r="38" spans="1:10" ht="15.75" thickBot="1" x14ac:dyDescent="0.3">
      <c r="A38" s="21"/>
      <c r="B38" s="289" t="s">
        <v>72</v>
      </c>
      <c r="C38" s="289"/>
      <c r="D38" s="289"/>
      <c r="E38" s="289"/>
      <c r="F38" s="289"/>
      <c r="G38" s="289"/>
      <c r="H38" s="167"/>
      <c r="I38" s="168">
        <f>+SUM(I32:I37)</f>
        <v>6400000</v>
      </c>
    </row>
    <row r="39" spans="1:10" ht="16.5" thickTop="1" thickBot="1" x14ac:dyDescent="0.3">
      <c r="A39" s="21"/>
      <c r="B39" s="289" t="s">
        <v>126</v>
      </c>
      <c r="C39" s="289"/>
      <c r="D39" s="289"/>
      <c r="E39" s="289"/>
      <c r="F39" s="289"/>
      <c r="G39" s="289"/>
      <c r="H39" s="167"/>
      <c r="I39" s="168">
        <f>+I38+I25</f>
        <v>21566500</v>
      </c>
    </row>
    <row r="40" spans="1:10" ht="15.75" thickTop="1" x14ac:dyDescent="0.25">
      <c r="A40" s="21"/>
      <c r="B40" s="303"/>
      <c r="C40" s="303"/>
      <c r="D40" s="303"/>
      <c r="E40" s="286"/>
      <c r="F40" s="286"/>
      <c r="G40" s="287"/>
      <c r="H40" s="287"/>
      <c r="I40" s="53"/>
    </row>
    <row r="41" spans="1:10" ht="15.75" x14ac:dyDescent="0.25">
      <c r="A41" s="21"/>
      <c r="B41" s="240" t="s">
        <v>294</v>
      </c>
      <c r="C41" s="240"/>
      <c r="D41" s="240"/>
      <c r="E41" s="238"/>
      <c r="F41" s="238"/>
      <c r="G41" s="241"/>
      <c r="H41" s="241"/>
      <c r="I41" s="242"/>
    </row>
    <row r="42" spans="1:10" x14ac:dyDescent="0.25">
      <c r="A42" s="21"/>
      <c r="B42" s="243" t="s">
        <v>184</v>
      </c>
      <c r="C42" s="243"/>
      <c r="D42" s="243"/>
      <c r="E42" s="310"/>
      <c r="F42" s="310"/>
      <c r="G42" s="310">
        <v>0.3</v>
      </c>
      <c r="H42" s="310"/>
      <c r="I42" s="244">
        <f>+I7*G42</f>
        <v>1197000</v>
      </c>
    </row>
    <row r="43" spans="1:10" x14ac:dyDescent="0.25">
      <c r="A43" s="21"/>
      <c r="B43" s="245" t="s">
        <v>185</v>
      </c>
      <c r="C43" s="245"/>
      <c r="D43" s="245"/>
      <c r="E43" s="310"/>
      <c r="F43" s="310"/>
      <c r="G43" s="310">
        <v>1</v>
      </c>
      <c r="H43" s="310"/>
      <c r="I43" s="244">
        <f>+I9</f>
        <v>0</v>
      </c>
    </row>
    <row r="44" spans="1:10" x14ac:dyDescent="0.25">
      <c r="A44" s="21"/>
      <c r="B44" s="243" t="s">
        <v>274</v>
      </c>
      <c r="C44" s="243"/>
      <c r="D44" s="243"/>
      <c r="E44" s="310"/>
      <c r="F44" s="310"/>
      <c r="G44" s="310">
        <v>0.3</v>
      </c>
      <c r="H44" s="310"/>
      <c r="I44" s="244">
        <f>+I34*G44</f>
        <v>210000</v>
      </c>
    </row>
    <row r="45" spans="1:10" x14ac:dyDescent="0.25">
      <c r="A45" s="21"/>
      <c r="B45" s="243" t="s">
        <v>275</v>
      </c>
      <c r="C45" s="245"/>
      <c r="D45" s="245"/>
      <c r="E45" s="246"/>
      <c r="F45" s="246"/>
      <c r="G45" s="246"/>
      <c r="H45" s="246">
        <v>0.2</v>
      </c>
      <c r="I45" s="244">
        <f>+I35*H45</f>
        <v>134000</v>
      </c>
    </row>
    <row r="46" spans="1:10" x14ac:dyDescent="0.25">
      <c r="A46" s="21"/>
      <c r="B46" s="245" t="s">
        <v>186</v>
      </c>
      <c r="C46" s="245"/>
      <c r="D46" s="245"/>
      <c r="E46" s="310"/>
      <c r="F46" s="310"/>
      <c r="G46" s="310">
        <v>1</v>
      </c>
      <c r="H46" s="310"/>
      <c r="I46" s="242">
        <f>+I14</f>
        <v>0</v>
      </c>
    </row>
    <row r="47" spans="1:10" x14ac:dyDescent="0.25">
      <c r="A47" s="21"/>
      <c r="B47" s="245" t="s">
        <v>187</v>
      </c>
      <c r="C47" s="245"/>
      <c r="D47" s="245"/>
      <c r="E47" s="311"/>
      <c r="F47" s="311"/>
      <c r="G47" s="310">
        <v>0.6</v>
      </c>
      <c r="H47" s="310"/>
      <c r="I47" s="242">
        <f>+G47*I33</f>
        <v>1128000</v>
      </c>
    </row>
    <row r="48" spans="1:10" ht="15.75" thickBot="1" x14ac:dyDescent="0.3">
      <c r="A48" s="21"/>
      <c r="B48" s="312" t="s">
        <v>182</v>
      </c>
      <c r="C48" s="312"/>
      <c r="D48" s="312"/>
      <c r="E48" s="312"/>
      <c r="F48" s="312"/>
      <c r="G48" s="312"/>
      <c r="H48" s="247"/>
      <c r="I48" s="248">
        <f>+SUM(I42:I47)</f>
        <v>2669000</v>
      </c>
    </row>
    <row r="49" spans="1:9" ht="16.5" thickTop="1" thickBot="1" x14ac:dyDescent="0.3">
      <c r="A49" s="21"/>
      <c r="B49" s="312" t="s">
        <v>183</v>
      </c>
      <c r="C49" s="312"/>
      <c r="D49" s="312"/>
      <c r="E49" s="312"/>
      <c r="F49" s="312"/>
      <c r="G49" s="312"/>
      <c r="H49" s="247"/>
      <c r="I49" s="248">
        <f>+I39-I48</f>
        <v>18897500</v>
      </c>
    </row>
    <row r="50" spans="1:9" ht="15.75" thickTop="1" x14ac:dyDescent="0.25">
      <c r="A50" s="21"/>
      <c r="B50" s="232"/>
      <c r="C50" s="232"/>
      <c r="D50" s="232"/>
      <c r="E50" s="233"/>
      <c r="F50" s="233"/>
      <c r="G50" s="234"/>
      <c r="H50" s="234"/>
      <c r="I50" s="53"/>
    </row>
    <row r="51" spans="1:9" ht="15.75" x14ac:dyDescent="0.25">
      <c r="A51" s="21"/>
      <c r="B51" s="249" t="s">
        <v>411</v>
      </c>
      <c r="C51" s="249"/>
      <c r="D51" s="249"/>
      <c r="E51" s="250"/>
      <c r="F51" s="250"/>
      <c r="G51" s="251"/>
      <c r="H51" s="251"/>
      <c r="I51" s="252"/>
    </row>
    <row r="52" spans="1:9" x14ac:dyDescent="0.25">
      <c r="A52" s="21"/>
      <c r="B52" s="253" t="s">
        <v>184</v>
      </c>
      <c r="C52" s="253"/>
      <c r="D52" s="253"/>
      <c r="E52" s="313"/>
      <c r="F52" s="313"/>
      <c r="G52" s="313">
        <v>0.4</v>
      </c>
      <c r="H52" s="313"/>
      <c r="I52" s="254">
        <f>+I7*G52</f>
        <v>1596000</v>
      </c>
    </row>
    <row r="53" spans="1:9" x14ac:dyDescent="0.25">
      <c r="A53" s="21"/>
      <c r="B53" s="253" t="s">
        <v>274</v>
      </c>
      <c r="C53" s="253"/>
      <c r="D53" s="253"/>
      <c r="E53" s="313"/>
      <c r="F53" s="313"/>
      <c r="G53" s="313">
        <v>0.3</v>
      </c>
      <c r="H53" s="313"/>
      <c r="I53" s="254">
        <f>+I34*G53</f>
        <v>210000</v>
      </c>
    </row>
    <row r="54" spans="1:9" x14ac:dyDescent="0.25">
      <c r="A54" s="21"/>
      <c r="B54" s="253" t="s">
        <v>275</v>
      </c>
      <c r="C54" s="255"/>
      <c r="D54" s="255"/>
      <c r="E54" s="256"/>
      <c r="F54" s="256"/>
      <c r="G54" s="256"/>
      <c r="H54" s="256">
        <v>0.25</v>
      </c>
      <c r="I54" s="254">
        <f>+I35*H54</f>
        <v>167500</v>
      </c>
    </row>
    <row r="55" spans="1:9" x14ac:dyDescent="0.25">
      <c r="A55" s="21"/>
      <c r="B55" s="255" t="s">
        <v>186</v>
      </c>
      <c r="C55" s="255"/>
      <c r="D55" s="255"/>
      <c r="E55" s="313"/>
      <c r="F55" s="313"/>
      <c r="G55" s="313">
        <v>1</v>
      </c>
      <c r="H55" s="313"/>
      <c r="I55" s="252">
        <f>+I14</f>
        <v>0</v>
      </c>
    </row>
    <row r="56" spans="1:9" x14ac:dyDescent="0.25">
      <c r="A56" s="21"/>
      <c r="B56" s="255" t="s">
        <v>187</v>
      </c>
      <c r="C56" s="255"/>
      <c r="D56" s="255"/>
      <c r="E56" s="314"/>
      <c r="F56" s="314"/>
      <c r="G56" s="313">
        <v>1</v>
      </c>
      <c r="H56" s="313"/>
      <c r="I56" s="252">
        <f>+I33</f>
        <v>1880000</v>
      </c>
    </row>
    <row r="57" spans="1:9" ht="15.75" thickBot="1" x14ac:dyDescent="0.3">
      <c r="A57" s="21"/>
      <c r="B57" s="306" t="s">
        <v>182</v>
      </c>
      <c r="C57" s="306"/>
      <c r="D57" s="306"/>
      <c r="E57" s="306"/>
      <c r="F57" s="306"/>
      <c r="G57" s="306"/>
      <c r="H57" s="257"/>
      <c r="I57" s="258">
        <f>+SUM(I52:I56)</f>
        <v>3853500</v>
      </c>
    </row>
    <row r="58" spans="1:9" ht="16.5" thickTop="1" thickBot="1" x14ac:dyDescent="0.3">
      <c r="A58" s="21"/>
      <c r="B58" s="306" t="s">
        <v>183</v>
      </c>
      <c r="C58" s="306"/>
      <c r="D58" s="306"/>
      <c r="E58" s="306"/>
      <c r="F58" s="306"/>
      <c r="G58" s="306"/>
      <c r="H58" s="257"/>
      <c r="I58" s="258">
        <f>+I39-I57</f>
        <v>17713000</v>
      </c>
    </row>
    <row r="59" spans="1:9" ht="15.75" thickTop="1" x14ac:dyDescent="0.25">
      <c r="A59" s="21"/>
      <c r="B59" s="304" t="str">
        <f>IF($A59&gt;0,VLOOKUP($A59,[2]ADICIONALES!$A$1:$C$200,2,FALSE),"")</f>
        <v/>
      </c>
      <c r="C59" s="304"/>
      <c r="D59" s="304"/>
      <c r="E59" s="305" t="str">
        <f>IF($A59&gt;0,VLOOKUP($A59,[2]ADICIONALES!$A$1:$C$200,3,FALSE),"")</f>
        <v/>
      </c>
      <c r="F59" s="305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304" t="str">
        <f>IF($A60&gt;0,VLOOKUP($A60,[2]ADICIONALES!$A$1:$C$200,2,FALSE),"")</f>
        <v/>
      </c>
      <c r="C60" s="304"/>
      <c r="D60" s="304"/>
      <c r="E60" s="305" t="str">
        <f>IF($A60&gt;0,VLOOKUP($A60,[2]ADICIONALES!$A$1:$C$200,3,FALSE),"")</f>
        <v/>
      </c>
      <c r="F60" s="305"/>
      <c r="G60" s="32"/>
      <c r="H60" s="105"/>
      <c r="I60" s="22" t="str">
        <f t="shared" si="0"/>
        <v/>
      </c>
    </row>
    <row r="61" spans="1:9" x14ac:dyDescent="0.25">
      <c r="A61" s="21"/>
      <c r="B61" s="304" t="str">
        <f>IF($A61&gt;0,VLOOKUP($A61,[2]ADICIONALES!$A$1:$C$200,2,FALSE),"")</f>
        <v/>
      </c>
      <c r="C61" s="304"/>
      <c r="D61" s="304"/>
      <c r="E61" s="305" t="str">
        <f>IF($A61&gt;0,VLOOKUP($A61,[2]ADICIONALES!$A$1:$C$200,3,FALSE),"")</f>
        <v/>
      </c>
      <c r="F61" s="305"/>
      <c r="G61" s="32"/>
      <c r="H61" s="105"/>
      <c r="I61" s="22" t="str">
        <f t="shared" si="0"/>
        <v/>
      </c>
    </row>
    <row r="62" spans="1:9" x14ac:dyDescent="0.25">
      <c r="A62" s="21"/>
      <c r="B62" s="304" t="str">
        <f>IF($A62&gt;0,VLOOKUP($A62,[2]ADICIONALES!$A$1:$C$200,2,FALSE),"")</f>
        <v/>
      </c>
      <c r="C62" s="304"/>
      <c r="D62" s="304"/>
      <c r="E62" s="305" t="str">
        <f>IF($A62&gt;0,VLOOKUP($A62,[2]ADICIONALES!$A$1:$C$200,3,FALSE),"")</f>
        <v/>
      </c>
      <c r="F62" s="305"/>
      <c r="G62" s="32"/>
      <c r="H62" s="105"/>
      <c r="I62" s="22" t="str">
        <f t="shared" si="0"/>
        <v/>
      </c>
    </row>
    <row r="63" spans="1:9" x14ac:dyDescent="0.25">
      <c r="A63" s="21"/>
      <c r="B63" s="304" t="str">
        <f>IF($A63&gt;0,VLOOKUP($A63,[2]ADICIONALES!$A$1:$C$200,2,FALSE),"")</f>
        <v/>
      </c>
      <c r="C63" s="304"/>
      <c r="D63" s="304"/>
      <c r="E63" s="305" t="str">
        <f>IF($A63&gt;0,VLOOKUP($A63,[2]ADICIONALES!$A$1:$C$200,3,FALSE),"")</f>
        <v/>
      </c>
      <c r="F63" s="305"/>
      <c r="G63" s="32"/>
      <c r="H63" s="105"/>
      <c r="I63" s="22" t="str">
        <f t="shared" si="0"/>
        <v/>
      </c>
    </row>
    <row r="64" spans="1:9" x14ac:dyDescent="0.25">
      <c r="A64" s="21"/>
      <c r="B64" s="304" t="str">
        <f>IF($A64&gt;0,VLOOKUP($A64,[2]ADICIONALES!$A$1:$C$200,2,FALSE),"")</f>
        <v/>
      </c>
      <c r="C64" s="304"/>
      <c r="D64" s="304"/>
      <c r="E64" s="305" t="str">
        <f>IF($A64&gt;0,VLOOKUP($A64,[2]ADICIONALES!$A$1:$C$200,3,FALSE),"")</f>
        <v/>
      </c>
      <c r="F64" s="305"/>
      <c r="G64" s="32"/>
      <c r="H64" s="105"/>
      <c r="I64" s="22" t="str">
        <f t="shared" si="0"/>
        <v/>
      </c>
    </row>
    <row r="65" spans="1:10" x14ac:dyDescent="0.25">
      <c r="A65" s="21"/>
      <c r="B65" s="304" t="str">
        <f>IF($A65&gt;0,VLOOKUP($A65,[2]ADICIONALES!$A$1:$C$200,2,FALSE),"")</f>
        <v/>
      </c>
      <c r="C65" s="304"/>
      <c r="D65" s="304"/>
      <c r="E65" s="305" t="str">
        <f>IF($A65&gt;0,VLOOKUP($A65,[2]ADICIONALES!$A$1:$C$200,3,FALSE),"")</f>
        <v/>
      </c>
      <c r="F65" s="305"/>
      <c r="G65" s="32"/>
      <c r="H65" s="105"/>
      <c r="I65" s="22" t="str">
        <f t="shared" si="0"/>
        <v/>
      </c>
    </row>
    <row r="66" spans="1:10" x14ac:dyDescent="0.25">
      <c r="A66" s="21"/>
      <c r="B66" s="304" t="str">
        <f>IF($A66&gt;0,VLOOKUP($A66,[2]ADICIONALES!$A$1:$C$200,2,FALSE),"")</f>
        <v/>
      </c>
      <c r="C66" s="304"/>
      <c r="D66" s="304"/>
      <c r="E66" s="305" t="str">
        <f>IF($A66&gt;0,VLOOKUP($A66,[2]ADICIONALES!$A$1:$C$200,3,FALSE),"")</f>
        <v/>
      </c>
      <c r="F66" s="305"/>
      <c r="G66" s="32"/>
      <c r="H66" s="105"/>
      <c r="I66" s="22" t="str">
        <f t="shared" si="0"/>
        <v/>
      </c>
    </row>
    <row r="67" spans="1:10" x14ac:dyDescent="0.25">
      <c r="A67" s="21"/>
      <c r="B67" s="304" t="str">
        <f>IF($A67&gt;0,VLOOKUP($A67,[2]ADICIONALES!$A$1:$C$200,2,FALSE),"")</f>
        <v/>
      </c>
      <c r="C67" s="304"/>
      <c r="D67" s="304"/>
      <c r="E67" s="305" t="str">
        <f>IF($A67&gt;0,VLOOKUP($A67,[2]ADICIONALES!$A$1:$C$200,3,FALSE),"")</f>
        <v/>
      </c>
      <c r="F67" s="305"/>
      <c r="G67" s="32"/>
      <c r="H67" s="105"/>
      <c r="I67" s="22" t="str">
        <f t="shared" si="0"/>
        <v/>
      </c>
    </row>
    <row r="68" spans="1:10" x14ac:dyDescent="0.25">
      <c r="A68" s="21"/>
      <c r="B68" s="304" t="str">
        <f>IF($A68&gt;0,VLOOKUP($A68,[2]ADICIONALES!$A$1:$C$200,2,FALSE),"")</f>
        <v/>
      </c>
      <c r="C68" s="304"/>
      <c r="D68" s="304"/>
      <c r="E68" s="305" t="str">
        <f>IF($A68&gt;0,VLOOKUP($A68,[2]ADICIONALES!$A$1:$C$200,3,FALSE),"")</f>
        <v/>
      </c>
      <c r="F68" s="305"/>
      <c r="G68" s="32"/>
      <c r="H68" s="105"/>
      <c r="I68" s="22" t="str">
        <f t="shared" si="0"/>
        <v/>
      </c>
    </row>
    <row r="69" spans="1:10" x14ac:dyDescent="0.25">
      <c r="A69" s="21"/>
      <c r="B69" s="304" t="str">
        <f>IF($A69&gt;0,VLOOKUP($A69,[2]ADICIONALES!$A$1:$C$200,2,FALSE),"")</f>
        <v/>
      </c>
      <c r="C69" s="304"/>
      <c r="D69" s="304"/>
      <c r="E69" s="305" t="str">
        <f>IF($A69&gt;0,VLOOKUP($A69,[2]ADICIONALES!$A$1:$C$200,3,FALSE),"")</f>
        <v/>
      </c>
      <c r="F69" s="305"/>
      <c r="G69" s="32"/>
      <c r="H69" s="105"/>
      <c r="I69" s="22" t="str">
        <f t="shared" si="0"/>
        <v/>
      </c>
    </row>
    <row r="70" spans="1:10" x14ac:dyDescent="0.25">
      <c r="A70" s="21"/>
      <c r="B70" s="304" t="str">
        <f>IF($A70&gt;0,VLOOKUP($A70,[2]ADICIONALES!$A$1:$C$200,2,FALSE),"")</f>
        <v/>
      </c>
      <c r="C70" s="304"/>
      <c r="D70" s="304"/>
      <c r="E70" s="305" t="str">
        <f>IF($A70&gt;0,VLOOKUP($A70,[2]ADICIONALES!$A$1:$C$200,3,FALSE),"")</f>
        <v/>
      </c>
      <c r="F70" s="305"/>
      <c r="G70" s="32"/>
      <c r="H70" s="105"/>
      <c r="I70" s="22" t="str">
        <f t="shared" si="0"/>
        <v/>
      </c>
    </row>
    <row r="71" spans="1:10" x14ac:dyDescent="0.25">
      <c r="A71" s="21"/>
      <c r="B71" s="304" t="str">
        <f>IF($A71&gt;0,VLOOKUP($A71,[2]ADICIONALES!$A$1:$C$200,2,FALSE),"")</f>
        <v/>
      </c>
      <c r="C71" s="304"/>
      <c r="D71" s="304"/>
      <c r="E71" s="305" t="str">
        <f>IF($A71&gt;0,VLOOKUP($A71,[2]ADICIONALES!$A$1:$C$200,3,FALSE),"")</f>
        <v/>
      </c>
      <c r="F71" s="305"/>
      <c r="G71" s="32"/>
      <c r="H71" s="105"/>
      <c r="I71" s="22" t="str">
        <f t="shared" si="0"/>
        <v/>
      </c>
    </row>
    <row r="72" spans="1:10" x14ac:dyDescent="0.25">
      <c r="A72" s="21"/>
      <c r="B72" s="304" t="str">
        <f>IF($A72&gt;0,VLOOKUP($A72,[2]ADICIONALES!$A$1:$C$200,2,FALSE),"")</f>
        <v/>
      </c>
      <c r="C72" s="304"/>
      <c r="D72" s="304"/>
      <c r="E72" s="305" t="str">
        <f>IF($A72&gt;0,VLOOKUP($A72,[2]ADICIONALES!$A$1:$C$200,3,FALSE),"")</f>
        <v/>
      </c>
      <c r="F72" s="305"/>
      <c r="G72" s="32"/>
      <c r="H72" s="105"/>
      <c r="I72" s="22" t="str">
        <f t="shared" si="0"/>
        <v/>
      </c>
    </row>
    <row r="73" spans="1:10" x14ac:dyDescent="0.25">
      <c r="A73" s="21"/>
      <c r="B73" s="304" t="str">
        <f>IF($A73&gt;0,VLOOKUP($A73,[2]ADICIONALES!$A$1:$C$200,2,FALSE),"")</f>
        <v/>
      </c>
      <c r="C73" s="304"/>
      <c r="D73" s="304"/>
      <c r="E73" s="305" t="str">
        <f>IF($A73&gt;0,VLOOKUP($A73,[2]ADICIONALES!$A$1:$C$200,3,FALSE),"")</f>
        <v/>
      </c>
      <c r="F73" s="305"/>
      <c r="G73" s="32"/>
      <c r="H73" s="105"/>
      <c r="I73" s="22" t="str">
        <f t="shared" si="0"/>
        <v/>
      </c>
    </row>
    <row r="74" spans="1:10" x14ac:dyDescent="0.25">
      <c r="A74" s="21"/>
      <c r="B74" s="304" t="str">
        <f>IF($A74&gt;0,VLOOKUP($A74,[2]ADICIONALES!$A$1:$C$200,2,FALSE),"")</f>
        <v/>
      </c>
      <c r="C74" s="304"/>
      <c r="D74" s="304"/>
      <c r="E74" s="305" t="str">
        <f>IF($A74&gt;0,VLOOKUP($A74,[2]ADICIONALES!$A$1:$C$200,3,FALSE),"")</f>
        <v/>
      </c>
      <c r="F74" s="305"/>
      <c r="G74" s="32"/>
      <c r="H74" s="105"/>
      <c r="I74" s="22" t="str">
        <f t="shared" si="0"/>
        <v/>
      </c>
    </row>
    <row r="75" spans="1:10" x14ac:dyDescent="0.25">
      <c r="A75" s="21"/>
      <c r="B75" s="304" t="str">
        <f>IF($A75&gt;0,VLOOKUP($A75,[2]ADICIONALES!$A$1:$C$200,2,FALSE),"")</f>
        <v/>
      </c>
      <c r="C75" s="304"/>
      <c r="D75" s="304"/>
      <c r="E75" s="305" t="str">
        <f>IF($A75&gt;0,VLOOKUP($A75,[2]ADICIONALES!$A$1:$C$200,3,FALSE),"")</f>
        <v/>
      </c>
      <c r="F75" s="305"/>
      <c r="G75" s="32"/>
      <c r="H75" s="105"/>
      <c r="I75" s="22" t="str">
        <f t="shared" si="0"/>
        <v/>
      </c>
    </row>
    <row r="76" spans="1:10" x14ac:dyDescent="0.25">
      <c r="A76" s="21"/>
      <c r="B76" s="304" t="str">
        <f>IF($A76&gt;0,VLOOKUP($A76,[2]ADICIONALES!$A$1:$C$200,2,FALSE),"")</f>
        <v/>
      </c>
      <c r="C76" s="304"/>
      <c r="D76" s="304"/>
      <c r="E76" s="305" t="str">
        <f>IF($A76&gt;0,VLOOKUP($A76,[2]ADICIONALES!$A$1:$C$200,3,FALSE),"")</f>
        <v/>
      </c>
      <c r="F76" s="305"/>
      <c r="G76" s="32"/>
      <c r="H76" s="105"/>
      <c r="I76" s="22" t="str">
        <f t="shared" si="0"/>
        <v/>
      </c>
    </row>
    <row r="77" spans="1:10" s="25" customFormat="1" x14ac:dyDescent="0.25">
      <c r="A77" s="21"/>
      <c r="B77" s="304" t="str">
        <f>IF($A77&gt;0,VLOOKUP($A77,[2]ADICIONALES!$A$1:$C$200,2,FALSE),"")</f>
        <v/>
      </c>
      <c r="C77" s="304"/>
      <c r="D77" s="304"/>
      <c r="E77" s="308"/>
      <c r="F77" s="308"/>
      <c r="G77" s="23"/>
      <c r="H77" s="105"/>
      <c r="I77" s="24"/>
    </row>
    <row r="78" spans="1:10" x14ac:dyDescent="0.25">
      <c r="E78" s="307"/>
      <c r="F78" s="307"/>
      <c r="G78" s="32"/>
      <c r="H78" s="105"/>
    </row>
    <row r="79" spans="1:10" s="8" customFormat="1" x14ac:dyDescent="0.25">
      <c r="A79" s="6"/>
      <c r="B79" s="6"/>
      <c r="C79" s="6"/>
      <c r="D79" s="6"/>
      <c r="E79" s="307"/>
      <c r="F79" s="307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307"/>
      <c r="F80" s="307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307"/>
      <c r="F81" s="307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307"/>
      <c r="F82" s="307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307"/>
      <c r="F83" s="307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307"/>
      <c r="F84" s="307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307"/>
      <c r="F85" s="307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307"/>
      <c r="F86" s="307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307"/>
      <c r="F87" s="307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307"/>
      <c r="F88" s="307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307"/>
      <c r="F89" s="307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307"/>
      <c r="F90" s="307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307"/>
      <c r="F91" s="307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307"/>
      <c r="F92" s="307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307"/>
      <c r="F93" s="307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307"/>
      <c r="F94" s="307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307"/>
      <c r="F95" s="307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307"/>
      <c r="F96" s="307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307"/>
      <c r="F97" s="307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307"/>
      <c r="F98" s="307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307"/>
      <c r="F99" s="307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307"/>
      <c r="F100" s="307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307"/>
      <c r="F101" s="307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307"/>
      <c r="F102" s="307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307"/>
      <c r="F103" s="307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307"/>
      <c r="F104" s="307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307"/>
      <c r="F105" s="307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307"/>
      <c r="F106" s="307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307"/>
      <c r="F107" s="307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307"/>
      <c r="F108" s="307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307"/>
      <c r="F109" s="307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307"/>
      <c r="F110" s="307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307"/>
      <c r="F111" s="307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307"/>
      <c r="F112" s="307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307"/>
      <c r="F113" s="307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307"/>
      <c r="F114" s="307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307"/>
      <c r="F115" s="307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307"/>
      <c r="F116" s="307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307"/>
      <c r="F117" s="307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307"/>
      <c r="F118" s="307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307"/>
      <c r="F119" s="307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307"/>
      <c r="F120" s="307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307"/>
      <c r="F121" s="307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307"/>
      <c r="F122" s="307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307"/>
      <c r="F123" s="307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307"/>
      <c r="F124" s="307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307"/>
      <c r="F125" s="307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307"/>
      <c r="F126" s="307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307"/>
      <c r="F127" s="307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307"/>
      <c r="F128" s="307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307"/>
      <c r="F129" s="307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307"/>
      <c r="F130" s="307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307"/>
      <c r="F131" s="307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307"/>
      <c r="F132" s="307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307"/>
      <c r="F133" s="307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307"/>
      <c r="F134" s="307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307"/>
      <c r="F135" s="307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307"/>
      <c r="F136" s="307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307"/>
      <c r="F137" s="307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307"/>
      <c r="F138" s="307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307"/>
      <c r="F139" s="307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307"/>
      <c r="F140" s="307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307"/>
      <c r="F141" s="307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307"/>
      <c r="F142" s="307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307"/>
      <c r="F143" s="307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307"/>
      <c r="F144" s="307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307"/>
      <c r="F145" s="307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307"/>
      <c r="F146" s="307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307"/>
      <c r="F147" s="307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307"/>
      <c r="F148" s="307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307"/>
      <c r="F149" s="307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307"/>
      <c r="F150" s="307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307"/>
      <c r="F151" s="307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307"/>
      <c r="F152" s="307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307"/>
      <c r="F153" s="307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307"/>
      <c r="F154" s="307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307"/>
      <c r="F155" s="307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307"/>
      <c r="F156" s="307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307"/>
      <c r="F157" s="307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307"/>
      <c r="F158" s="307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307"/>
      <c r="F159" s="307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307"/>
      <c r="F160" s="307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307"/>
      <c r="F161" s="307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307"/>
      <c r="F162" s="307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307"/>
      <c r="F163" s="307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307"/>
      <c r="F164" s="307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307"/>
      <c r="F165" s="307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307"/>
      <c r="F166" s="307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307"/>
      <c r="F167" s="307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307"/>
      <c r="F168" s="307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307"/>
      <c r="F169" s="307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307"/>
      <c r="F170" s="307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307"/>
      <c r="F171" s="307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307"/>
      <c r="F172" s="307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307"/>
      <c r="F173" s="307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307"/>
      <c r="F174" s="307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307"/>
      <c r="F175" s="307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307"/>
      <c r="F176" s="307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307"/>
      <c r="F177" s="307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307"/>
      <c r="F178" s="307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307"/>
      <c r="F179" s="307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307"/>
      <c r="F180" s="307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307"/>
      <c r="F181" s="307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307"/>
      <c r="F182" s="307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307"/>
      <c r="F183" s="307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307"/>
      <c r="F184" s="307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307"/>
      <c r="F185" s="307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307"/>
      <c r="F186" s="307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307"/>
      <c r="F187" s="307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307"/>
      <c r="F188" s="307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307"/>
      <c r="F189" s="307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307"/>
      <c r="F190" s="307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307"/>
      <c r="F191" s="307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307"/>
      <c r="F192" s="307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307"/>
      <c r="F193" s="307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307"/>
      <c r="F194" s="307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307"/>
      <c r="F195" s="307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307"/>
      <c r="F196" s="307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307"/>
      <c r="F197" s="307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307"/>
      <c r="F198" s="307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307"/>
      <c r="F199" s="307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307"/>
      <c r="F200" s="307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307"/>
      <c r="F201" s="307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307"/>
      <c r="F202" s="307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307"/>
      <c r="F203" s="307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307"/>
      <c r="F204" s="307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307"/>
      <c r="F283" s="307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307"/>
      <c r="F284" s="307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307"/>
      <c r="F285" s="307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307"/>
      <c r="F286" s="307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307"/>
      <c r="F287" s="307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307"/>
      <c r="F288" s="307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307"/>
      <c r="F289" s="307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307"/>
      <c r="F290" s="307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307"/>
      <c r="F291" s="307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307"/>
      <c r="F292" s="307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307"/>
      <c r="F293" s="307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307"/>
      <c r="F294" s="307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307"/>
      <c r="F295" s="307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307"/>
      <c r="F296" s="307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307"/>
      <c r="F297" s="307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307"/>
      <c r="F298" s="307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307"/>
      <c r="F299" s="307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307"/>
      <c r="F300" s="307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307"/>
      <c r="F301" s="307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307"/>
      <c r="F302" s="307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307"/>
      <c r="F303" s="307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307"/>
      <c r="F304" s="307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307"/>
      <c r="F305" s="307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309"/>
      <c r="H356" s="309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309"/>
      <c r="H384" s="309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309"/>
      <c r="H385" s="309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309"/>
      <c r="H386" s="309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309"/>
      <c r="H387" s="309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309"/>
      <c r="H388" s="309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309"/>
      <c r="H389" s="309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309"/>
      <c r="H390" s="309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309"/>
      <c r="H391" s="309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309"/>
      <c r="H392" s="309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309"/>
      <c r="H393" s="309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309"/>
      <c r="H394" s="309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309"/>
      <c r="H395" s="309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309"/>
      <c r="H396" s="309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309"/>
      <c r="H397" s="309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309"/>
      <c r="H398" s="309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309"/>
      <c r="H399" s="309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309"/>
      <c r="H400" s="309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309"/>
      <c r="H401" s="309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309"/>
      <c r="H402" s="309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309"/>
      <c r="H403" s="309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309"/>
      <c r="H404" s="309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309"/>
      <c r="H405" s="309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309"/>
      <c r="H406" s="309"/>
      <c r="J406" s="6"/>
    </row>
  </sheetData>
  <mergeCells count="408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09"/>
      <c r="C1" s="209"/>
      <c r="D1" s="209"/>
      <c r="E1" s="207"/>
      <c r="F1" s="207"/>
      <c r="G1" s="207"/>
      <c r="H1" s="207"/>
      <c r="I1" s="51"/>
      <c r="J1" s="212"/>
      <c r="L1" s="10"/>
      <c r="M1" s="212"/>
      <c r="N1" s="212"/>
      <c r="O1" s="212"/>
      <c r="P1" s="212"/>
      <c r="Q1" s="212"/>
      <c r="R1" s="212"/>
    </row>
    <row r="2" spans="2:18" ht="28.5" customHeight="1" x14ac:dyDescent="0.25">
      <c r="B2" s="294" t="s">
        <v>359</v>
      </c>
      <c r="C2" s="294"/>
      <c r="D2" s="294"/>
      <c r="E2" s="294"/>
      <c r="F2" s="294"/>
      <c r="G2" s="294"/>
      <c r="H2" s="294"/>
      <c r="I2" s="294"/>
      <c r="J2" s="212"/>
      <c r="L2" s="10"/>
      <c r="M2" s="212"/>
      <c r="N2" s="212"/>
      <c r="O2" s="212"/>
      <c r="P2" s="212"/>
      <c r="Q2" s="212"/>
      <c r="R2" s="212"/>
    </row>
    <row r="3" spans="2:18" ht="28.5" customHeight="1" x14ac:dyDescent="0.25">
      <c r="B3" s="294" t="s">
        <v>413</v>
      </c>
      <c r="C3" s="294"/>
      <c r="D3" s="294"/>
      <c r="E3" s="294"/>
      <c r="F3" s="294"/>
      <c r="G3" s="294"/>
      <c r="H3" s="294"/>
      <c r="I3" s="294"/>
      <c r="J3" s="239"/>
      <c r="L3" s="10"/>
      <c r="M3" s="239"/>
      <c r="N3" s="239"/>
      <c r="O3" s="239"/>
      <c r="P3" s="239"/>
      <c r="Q3" s="239"/>
      <c r="R3" s="239"/>
    </row>
    <row r="4" spans="2:18" ht="28.5" customHeight="1" x14ac:dyDescent="0.25">
      <c r="B4" s="340" t="s">
        <v>49</v>
      </c>
      <c r="C4" s="340"/>
      <c r="D4" s="340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42609.711727083333</v>
      </c>
      <c r="J4" s="212"/>
      <c r="L4" s="10"/>
      <c r="M4" s="212"/>
      <c r="N4" s="212"/>
      <c r="O4" s="212"/>
      <c r="P4" s="212"/>
      <c r="Q4" s="212"/>
      <c r="R4" s="212"/>
    </row>
    <row r="5" spans="2:18" ht="14.25" customHeight="1" x14ac:dyDescent="0.25">
      <c r="B5" s="52" t="s">
        <v>360</v>
      </c>
      <c r="C5" s="52"/>
      <c r="D5" s="52"/>
      <c r="E5" s="286">
        <v>150000</v>
      </c>
      <c r="F5" s="286"/>
      <c r="G5" s="287">
        <v>100</v>
      </c>
      <c r="H5" s="287"/>
      <c r="I5" s="53">
        <f>E5*G5</f>
        <v>15000000</v>
      </c>
      <c r="J5" s="53">
        <v>3490000</v>
      </c>
      <c r="L5" s="12"/>
      <c r="M5" s="212"/>
      <c r="N5" s="212"/>
      <c r="O5" s="212"/>
      <c r="P5" s="212"/>
      <c r="Q5" s="212"/>
      <c r="R5" s="212"/>
    </row>
    <row r="6" spans="2:18" ht="14.25" customHeight="1" x14ac:dyDescent="0.25">
      <c r="B6" s="54" t="s">
        <v>363</v>
      </c>
      <c r="C6" s="54"/>
      <c r="D6" s="54"/>
      <c r="E6" s="287" t="s">
        <v>51</v>
      </c>
      <c r="F6" s="287"/>
      <c r="G6" s="287" t="s">
        <v>51</v>
      </c>
      <c r="H6" s="287"/>
      <c r="I6" s="20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286">
        <v>3400</v>
      </c>
      <c r="F7" s="286"/>
      <c r="G7" s="287"/>
      <c r="H7" s="287"/>
      <c r="I7" s="204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286">
        <v>22000</v>
      </c>
      <c r="F8" s="286"/>
      <c r="G8" s="287"/>
      <c r="H8" s="287"/>
      <c r="I8" s="204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286">
        <v>5800</v>
      </c>
      <c r="F9" s="286"/>
      <c r="G9" s="287"/>
      <c r="H9" s="287"/>
      <c r="I9" s="204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286"/>
      <c r="F10" s="286"/>
      <c r="G10" s="287"/>
      <c r="H10" s="287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341" t="s">
        <v>283</v>
      </c>
      <c r="C11" s="341"/>
      <c r="D11" s="341"/>
      <c r="E11" s="286"/>
      <c r="F11" s="286"/>
      <c r="G11" s="287"/>
      <c r="H11" s="287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39" t="s">
        <v>307</v>
      </c>
      <c r="C12" s="339"/>
      <c r="D12" s="339"/>
      <c r="E12" s="204"/>
      <c r="F12" s="204"/>
      <c r="G12" s="205"/>
      <c r="H12" s="205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20">
        <v>49900</v>
      </c>
      <c r="F13" s="320"/>
      <c r="G13" s="337"/>
      <c r="H13" s="337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286">
        <v>30000</v>
      </c>
      <c r="F14" s="286"/>
      <c r="G14" s="338"/>
      <c r="H14" s="338"/>
      <c r="I14" s="20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334" t="s">
        <v>116</v>
      </c>
      <c r="C15" s="334"/>
      <c r="D15" s="334"/>
      <c r="E15" s="334"/>
      <c r="F15" s="334"/>
      <c r="G15" s="334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6"/>
      <c r="C17" s="206"/>
      <c r="D17" s="206"/>
      <c r="E17" s="206"/>
      <c r="F17" s="206"/>
      <c r="G17" s="206"/>
      <c r="H17" s="206"/>
      <c r="I17" s="47"/>
    </row>
    <row r="18" spans="1:18" x14ac:dyDescent="0.25">
      <c r="A18" s="19"/>
      <c r="B18" s="19"/>
      <c r="C18" s="330" t="s">
        <v>361</v>
      </c>
      <c r="D18" s="330"/>
      <c r="E18" s="211" t="s">
        <v>52</v>
      </c>
      <c r="F18" s="20"/>
      <c r="G18" s="20"/>
      <c r="H18" s="211" t="s">
        <v>0</v>
      </c>
      <c r="I18" s="211" t="s">
        <v>4</v>
      </c>
    </row>
    <row r="19" spans="1:18" ht="30" customHeight="1" x14ac:dyDescent="0.25">
      <c r="B19" s="303" t="s">
        <v>284</v>
      </c>
      <c r="C19" s="303"/>
      <c r="D19" s="303"/>
      <c r="E19" s="286">
        <v>4500000</v>
      </c>
      <c r="F19" s="286">
        <v>3800000</v>
      </c>
      <c r="G19" s="205"/>
      <c r="H19" s="20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286">
        <v>65000</v>
      </c>
      <c r="F20" s="286">
        <v>65000</v>
      </c>
      <c r="G20" s="210"/>
      <c r="H20" s="21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20">
        <v>650000</v>
      </c>
      <c r="F21" s="320"/>
      <c r="G21" s="210"/>
      <c r="H21" s="21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20">
        <v>480000</v>
      </c>
      <c r="F22" s="320"/>
      <c r="G22" s="287"/>
      <c r="H22" s="287"/>
      <c r="I22" s="53"/>
    </row>
    <row r="23" spans="1:18" ht="15.75" customHeight="1" x14ac:dyDescent="0.25">
      <c r="A23" s="21"/>
      <c r="B23" s="59" t="s">
        <v>188</v>
      </c>
      <c r="C23" s="59"/>
      <c r="E23" s="320">
        <v>500000</v>
      </c>
      <c r="F23" s="320"/>
      <c r="G23" s="336"/>
      <c r="H23" s="336"/>
      <c r="I23" s="53"/>
    </row>
    <row r="24" spans="1:18" ht="15.75" customHeight="1" x14ac:dyDescent="0.25">
      <c r="A24" s="21"/>
      <c r="B24" s="59" t="s">
        <v>86</v>
      </c>
      <c r="C24" s="59"/>
      <c r="E24" s="286">
        <v>850000</v>
      </c>
      <c r="F24" s="286">
        <v>65000</v>
      </c>
      <c r="G24" s="287"/>
      <c r="H24" s="287"/>
      <c r="I24" s="53"/>
    </row>
    <row r="25" spans="1:18" ht="15.75" customHeight="1" x14ac:dyDescent="0.25">
      <c r="A25" s="21"/>
      <c r="B25" s="303" t="s">
        <v>124</v>
      </c>
      <c r="C25" s="303"/>
      <c r="D25" s="303"/>
      <c r="E25" s="286">
        <v>1850000</v>
      </c>
      <c r="F25" s="286">
        <v>160000</v>
      </c>
      <c r="G25" s="32"/>
      <c r="H25" s="208"/>
      <c r="I25" s="22"/>
    </row>
    <row r="26" spans="1:18" ht="36.75" customHeight="1" x14ac:dyDescent="0.25">
      <c r="A26" s="21"/>
      <c r="B26" s="303" t="s">
        <v>125</v>
      </c>
      <c r="C26" s="303"/>
      <c r="D26" s="303"/>
      <c r="E26" s="286">
        <v>1600000</v>
      </c>
      <c r="F26" s="286">
        <v>160000</v>
      </c>
      <c r="G26" s="287"/>
      <c r="H26" s="287"/>
      <c r="I26" s="53"/>
    </row>
    <row r="27" spans="1:18" ht="15.75" customHeight="1" x14ac:dyDescent="0.25">
      <c r="A27" s="21"/>
      <c r="B27" s="59" t="s">
        <v>265</v>
      </c>
      <c r="C27" s="59"/>
      <c r="E27" s="320">
        <v>7500</v>
      </c>
      <c r="F27" s="320"/>
      <c r="G27" s="205"/>
      <c r="H27" s="205"/>
      <c r="I27" s="53"/>
    </row>
    <row r="28" spans="1:18" ht="15.75" customHeight="1" x14ac:dyDescent="0.25">
      <c r="A28" s="21"/>
      <c r="B28" s="59" t="s">
        <v>266</v>
      </c>
      <c r="C28" s="59"/>
      <c r="E28" s="320">
        <v>9000</v>
      </c>
      <c r="F28" s="320"/>
      <c r="G28" s="205"/>
      <c r="H28" s="205"/>
      <c r="I28" s="53"/>
    </row>
    <row r="29" spans="1:18" ht="15.75" customHeight="1" x14ac:dyDescent="0.25">
      <c r="A29" s="21"/>
      <c r="B29" s="59" t="s">
        <v>268</v>
      </c>
      <c r="C29" s="59"/>
      <c r="E29" s="320">
        <v>65000</v>
      </c>
      <c r="F29" s="320"/>
      <c r="G29" s="205"/>
      <c r="H29" s="205"/>
      <c r="I29" s="53"/>
    </row>
    <row r="30" spans="1:18" ht="15.75" customHeight="1" x14ac:dyDescent="0.25">
      <c r="A30" s="21"/>
      <c r="B30" s="59" t="s">
        <v>279</v>
      </c>
      <c r="C30" s="59"/>
      <c r="E30" s="320">
        <v>220000</v>
      </c>
      <c r="F30" s="320"/>
      <c r="G30" s="205"/>
      <c r="H30" s="205"/>
      <c r="I30" s="53"/>
    </row>
    <row r="31" spans="1:18" ht="15.75" customHeight="1" x14ac:dyDescent="0.25">
      <c r="A31" s="21"/>
      <c r="B31" s="59" t="s">
        <v>280</v>
      </c>
      <c r="C31" s="59"/>
      <c r="E31" s="320">
        <v>140000</v>
      </c>
      <c r="F31" s="320"/>
      <c r="G31" s="205"/>
      <c r="H31" s="205"/>
      <c r="I31" s="53"/>
    </row>
    <row r="32" spans="1:18" ht="48" customHeight="1" x14ac:dyDescent="0.25">
      <c r="A32" s="21"/>
      <c r="B32" s="335" t="s">
        <v>288</v>
      </c>
      <c r="C32" s="335"/>
      <c r="D32" s="335"/>
      <c r="E32" s="320">
        <v>2700000</v>
      </c>
      <c r="F32" s="320"/>
      <c r="G32" s="205"/>
      <c r="H32" s="205"/>
      <c r="I32" s="53"/>
    </row>
    <row r="33" spans="1:9" ht="43.5" customHeight="1" x14ac:dyDescent="0.25">
      <c r="A33" s="21"/>
      <c r="B33" s="335" t="s">
        <v>289</v>
      </c>
      <c r="C33" s="335"/>
      <c r="D33" s="335"/>
      <c r="E33" s="320">
        <v>2200000</v>
      </c>
      <c r="F33" s="320"/>
      <c r="G33" s="205"/>
      <c r="H33" s="205"/>
      <c r="I33" s="53"/>
    </row>
    <row r="34" spans="1:9" ht="43.5" customHeight="1" x14ac:dyDescent="0.25">
      <c r="A34" s="21"/>
      <c r="B34" s="335" t="s">
        <v>290</v>
      </c>
      <c r="C34" s="335"/>
      <c r="D34" s="335"/>
      <c r="E34" s="320">
        <v>1600000</v>
      </c>
      <c r="F34" s="320"/>
      <c r="G34" s="205"/>
      <c r="H34" s="205"/>
      <c r="I34" s="53"/>
    </row>
    <row r="35" spans="1:9" ht="15.75" thickBot="1" x14ac:dyDescent="0.3">
      <c r="A35" s="21"/>
      <c r="B35" s="334" t="s">
        <v>72</v>
      </c>
      <c r="C35" s="334"/>
      <c r="D35" s="334"/>
      <c r="E35" s="334"/>
      <c r="F35" s="334"/>
      <c r="G35" s="334"/>
      <c r="H35" s="61"/>
      <c r="I35" s="62">
        <f>+SUM(I19:I32)</f>
        <v>0</v>
      </c>
    </row>
    <row r="36" spans="1:9" ht="16.5" thickTop="1" thickBot="1" x14ac:dyDescent="0.3">
      <c r="A36" s="21"/>
      <c r="B36" s="334" t="s">
        <v>362</v>
      </c>
      <c r="C36" s="334"/>
      <c r="D36" s="334"/>
      <c r="E36" s="334"/>
      <c r="F36" s="334"/>
      <c r="G36" s="334"/>
      <c r="H36" s="61"/>
      <c r="I36" s="62">
        <f>+I35+I15</f>
        <v>15000000</v>
      </c>
    </row>
    <row r="37" spans="1:9" ht="16.5" thickTop="1" thickBot="1" x14ac:dyDescent="0.3">
      <c r="A37" s="21"/>
      <c r="B37" s="334" t="s">
        <v>353</v>
      </c>
      <c r="C37" s="334"/>
      <c r="D37" s="334"/>
      <c r="E37" s="334"/>
      <c r="F37" s="334"/>
      <c r="G37" s="334"/>
      <c r="H37" s="61"/>
      <c r="I37" s="62">
        <f>+I36*0.16</f>
        <v>2400000</v>
      </c>
    </row>
    <row r="38" spans="1:9" ht="16.5" thickTop="1" thickBot="1" x14ac:dyDescent="0.3">
      <c r="A38" s="21"/>
      <c r="B38" s="334" t="s">
        <v>126</v>
      </c>
      <c r="C38" s="334"/>
      <c r="D38" s="334"/>
      <c r="E38" s="334"/>
      <c r="F38" s="334"/>
      <c r="G38" s="334"/>
      <c r="H38" s="61"/>
      <c r="I38" s="62">
        <f>+I36+I37</f>
        <v>17400000</v>
      </c>
    </row>
    <row r="39" spans="1:9" ht="15.75" thickTop="1" x14ac:dyDescent="0.25">
      <c r="A39" s="21"/>
      <c r="B39" s="304" t="str">
        <f>IF($A39&gt;0,VLOOKUP($A39,[2]ADICIONALES!$A$1:$C$200,2,FALSE),"")</f>
        <v/>
      </c>
      <c r="C39" s="304"/>
      <c r="D39" s="304"/>
      <c r="E39" s="305" t="str">
        <f>IF($A39&gt;0,VLOOKUP($A39,[2]ADICIONALES!$A$1:$C$200,3,FALSE),"")</f>
        <v/>
      </c>
      <c r="F39" s="305"/>
      <c r="G39" s="32"/>
      <c r="H39" s="208"/>
      <c r="I39" s="22" t="str">
        <f t="shared" ref="I39:I53" si="0">IF($H39&gt;0,E39*H39,"")</f>
        <v/>
      </c>
    </row>
    <row r="40" spans="1:9" x14ac:dyDescent="0.25">
      <c r="A40" s="21"/>
      <c r="B40" s="304" t="str">
        <f>IF($A40&gt;0,VLOOKUP($A40,[2]ADICIONALES!$A$1:$C$200,2,FALSE),"")</f>
        <v/>
      </c>
      <c r="C40" s="304"/>
      <c r="D40" s="304"/>
      <c r="E40" s="305" t="str">
        <f>IF($A40&gt;0,VLOOKUP($A40,[2]ADICIONALES!$A$1:$C$200,3,FALSE),"")</f>
        <v/>
      </c>
      <c r="F40" s="305"/>
      <c r="G40" s="32"/>
      <c r="H40" s="208"/>
      <c r="I40" s="22" t="str">
        <f t="shared" si="0"/>
        <v/>
      </c>
    </row>
    <row r="41" spans="1:9" x14ac:dyDescent="0.25">
      <c r="A41" s="21"/>
      <c r="B41" s="304" t="str">
        <f>IF($A41&gt;0,VLOOKUP($A41,[2]ADICIONALES!$A$1:$C$200,2,FALSE),"")</f>
        <v/>
      </c>
      <c r="C41" s="304"/>
      <c r="D41" s="304"/>
      <c r="E41" s="305" t="str">
        <f>IF($A41&gt;0,VLOOKUP($A41,[2]ADICIONALES!$A$1:$C$200,3,FALSE),"")</f>
        <v/>
      </c>
      <c r="F41" s="305"/>
      <c r="G41" s="32"/>
      <c r="H41" s="208"/>
      <c r="I41" s="22" t="str">
        <f t="shared" si="0"/>
        <v/>
      </c>
    </row>
    <row r="42" spans="1:9" x14ac:dyDescent="0.25">
      <c r="A42" s="21"/>
      <c r="B42" s="304" t="str">
        <f>IF($A42&gt;0,VLOOKUP($A42,[2]ADICIONALES!$A$1:$C$200,2,FALSE),"")</f>
        <v/>
      </c>
      <c r="C42" s="304"/>
      <c r="D42" s="304"/>
      <c r="E42" s="305" t="str">
        <f>IF($A42&gt;0,VLOOKUP($A42,[2]ADICIONALES!$A$1:$C$200,3,FALSE),"")</f>
        <v/>
      </c>
      <c r="F42" s="305"/>
      <c r="G42" s="32"/>
      <c r="H42" s="208"/>
      <c r="I42" s="22" t="str">
        <f t="shared" si="0"/>
        <v/>
      </c>
    </row>
    <row r="43" spans="1:9" x14ac:dyDescent="0.25">
      <c r="A43" s="21"/>
      <c r="B43" s="304" t="str">
        <f>IF($A43&gt;0,VLOOKUP($A43,[2]ADICIONALES!$A$1:$C$200,2,FALSE),"")</f>
        <v/>
      </c>
      <c r="C43" s="304"/>
      <c r="D43" s="304"/>
      <c r="E43" s="305" t="str">
        <f>IF($A43&gt;0,VLOOKUP($A43,[2]ADICIONALES!$A$1:$C$200,3,FALSE),"")</f>
        <v/>
      </c>
      <c r="F43" s="305"/>
      <c r="G43" s="32"/>
      <c r="H43" s="208"/>
      <c r="I43" s="22" t="str">
        <f t="shared" si="0"/>
        <v/>
      </c>
    </row>
    <row r="44" spans="1:9" x14ac:dyDescent="0.25">
      <c r="A44" s="21"/>
      <c r="B44" s="304" t="str">
        <f>IF($A44&gt;0,VLOOKUP($A44,[2]ADICIONALES!$A$1:$C$200,2,FALSE),"")</f>
        <v/>
      </c>
      <c r="C44" s="304"/>
      <c r="D44" s="304"/>
      <c r="E44" s="305" t="str">
        <f>IF($A44&gt;0,VLOOKUP($A44,[2]ADICIONALES!$A$1:$C$200,3,FALSE),"")</f>
        <v/>
      </c>
      <c r="F44" s="305"/>
      <c r="G44" s="32"/>
      <c r="H44" s="208"/>
      <c r="I44" s="22" t="str">
        <f t="shared" si="0"/>
        <v/>
      </c>
    </row>
    <row r="45" spans="1:9" x14ac:dyDescent="0.25">
      <c r="A45" s="21"/>
      <c r="B45" s="304" t="str">
        <f>IF($A45&gt;0,VLOOKUP($A45,[2]ADICIONALES!$A$1:$C$200,2,FALSE),"")</f>
        <v/>
      </c>
      <c r="C45" s="304"/>
      <c r="D45" s="304"/>
      <c r="E45" s="305" t="str">
        <f>IF($A45&gt;0,VLOOKUP($A45,[2]ADICIONALES!$A$1:$C$200,3,FALSE),"")</f>
        <v/>
      </c>
      <c r="F45" s="305"/>
      <c r="G45" s="32"/>
      <c r="H45" s="208"/>
      <c r="I45" s="22" t="str">
        <f t="shared" si="0"/>
        <v/>
      </c>
    </row>
    <row r="46" spans="1:9" x14ac:dyDescent="0.25">
      <c r="A46" s="21"/>
      <c r="B46" s="304" t="str">
        <f>IF($A46&gt;0,VLOOKUP($A46,[2]ADICIONALES!$A$1:$C$200,2,FALSE),"")</f>
        <v/>
      </c>
      <c r="C46" s="304"/>
      <c r="D46" s="304"/>
      <c r="E46" s="305" t="str">
        <f>IF($A46&gt;0,VLOOKUP($A46,[2]ADICIONALES!$A$1:$C$200,3,FALSE),"")</f>
        <v/>
      </c>
      <c r="F46" s="305"/>
      <c r="G46" s="32"/>
      <c r="H46" s="208"/>
      <c r="I46" s="22" t="str">
        <f t="shared" si="0"/>
        <v/>
      </c>
    </row>
    <row r="47" spans="1:9" x14ac:dyDescent="0.25">
      <c r="A47" s="21"/>
      <c r="B47" s="304" t="str">
        <f>IF($A47&gt;0,VLOOKUP($A47,[2]ADICIONALES!$A$1:$C$200,2,FALSE),"")</f>
        <v/>
      </c>
      <c r="C47" s="304"/>
      <c r="D47" s="304"/>
      <c r="E47" s="305" t="str">
        <f>IF($A47&gt;0,VLOOKUP($A47,[2]ADICIONALES!$A$1:$C$200,3,FALSE),"")</f>
        <v/>
      </c>
      <c r="F47" s="305"/>
      <c r="G47" s="32"/>
      <c r="H47" s="208"/>
      <c r="I47" s="22" t="str">
        <f t="shared" si="0"/>
        <v/>
      </c>
    </row>
    <row r="48" spans="1:9" x14ac:dyDescent="0.25">
      <c r="A48" s="21"/>
      <c r="B48" s="304" t="str">
        <f>IF($A48&gt;0,VLOOKUP($A48,[2]ADICIONALES!$A$1:$C$200,2,FALSE),"")</f>
        <v/>
      </c>
      <c r="C48" s="304"/>
      <c r="D48" s="304"/>
      <c r="E48" s="305" t="str">
        <f>IF($A48&gt;0,VLOOKUP($A48,[2]ADICIONALES!$A$1:$C$200,3,FALSE),"")</f>
        <v/>
      </c>
      <c r="F48" s="305"/>
      <c r="G48" s="32"/>
      <c r="H48" s="208"/>
      <c r="I48" s="22" t="str">
        <f t="shared" si="0"/>
        <v/>
      </c>
    </row>
    <row r="49" spans="1:18" x14ac:dyDescent="0.25">
      <c r="A49" s="21"/>
      <c r="B49" s="304" t="str">
        <f>IF($A49&gt;0,VLOOKUP($A49,[2]ADICIONALES!$A$1:$C$200,2,FALSE),"")</f>
        <v/>
      </c>
      <c r="C49" s="304"/>
      <c r="D49" s="304"/>
      <c r="E49" s="305" t="str">
        <f>IF($A49&gt;0,VLOOKUP($A49,[2]ADICIONALES!$A$1:$C$200,3,FALSE),"")</f>
        <v/>
      </c>
      <c r="F49" s="305"/>
      <c r="G49" s="32"/>
      <c r="H49" s="208"/>
      <c r="I49" s="22" t="str">
        <f t="shared" si="0"/>
        <v/>
      </c>
    </row>
    <row r="50" spans="1:18" x14ac:dyDescent="0.25">
      <c r="A50" s="21"/>
      <c r="B50" s="304" t="str">
        <f>IF($A50&gt;0,VLOOKUP($A50,[2]ADICIONALES!$A$1:$C$200,2,FALSE),"")</f>
        <v/>
      </c>
      <c r="C50" s="304"/>
      <c r="D50" s="304"/>
      <c r="E50" s="305" t="str">
        <f>IF($A50&gt;0,VLOOKUP($A50,[2]ADICIONALES!$A$1:$C$200,3,FALSE),"")</f>
        <v/>
      </c>
      <c r="F50" s="305"/>
      <c r="G50" s="32"/>
      <c r="H50" s="208"/>
      <c r="I50" s="22" t="str">
        <f t="shared" si="0"/>
        <v/>
      </c>
    </row>
    <row r="51" spans="1:18" x14ac:dyDescent="0.25">
      <c r="A51" s="21"/>
      <c r="B51" s="304" t="str">
        <f>IF($A51&gt;0,VLOOKUP($A51,[2]ADICIONALES!$A$1:$C$200,2,FALSE),"")</f>
        <v/>
      </c>
      <c r="C51" s="304"/>
      <c r="D51" s="304"/>
      <c r="E51" s="305" t="str">
        <f>IF($A51&gt;0,VLOOKUP($A51,[2]ADICIONALES!$A$1:$C$200,3,FALSE),"")</f>
        <v/>
      </c>
      <c r="F51" s="305"/>
      <c r="G51" s="32"/>
      <c r="H51" s="208"/>
      <c r="I51" s="22" t="str">
        <f t="shared" si="0"/>
        <v/>
      </c>
    </row>
    <row r="52" spans="1:18" x14ac:dyDescent="0.25">
      <c r="A52" s="21"/>
      <c r="B52" s="304" t="str">
        <f>IF($A52&gt;0,VLOOKUP($A52,[2]ADICIONALES!$A$1:$C$200,2,FALSE),"")</f>
        <v/>
      </c>
      <c r="C52" s="304"/>
      <c r="D52" s="304"/>
      <c r="E52" s="305" t="str">
        <f>IF($A52&gt;0,VLOOKUP($A52,[2]ADICIONALES!$A$1:$C$200,3,FALSE),"")</f>
        <v/>
      </c>
      <c r="F52" s="305"/>
      <c r="G52" s="32"/>
      <c r="H52" s="208"/>
      <c r="I52" s="22" t="str">
        <f t="shared" si="0"/>
        <v/>
      </c>
    </row>
    <row r="53" spans="1:18" x14ac:dyDescent="0.25">
      <c r="A53" s="21"/>
      <c r="B53" s="304" t="str">
        <f>IF($A53&gt;0,VLOOKUP($A53,[2]ADICIONALES!$A$1:$C$200,2,FALSE),"")</f>
        <v/>
      </c>
      <c r="C53" s="304"/>
      <c r="D53" s="304"/>
      <c r="E53" s="305" t="str">
        <f>IF($A53&gt;0,VLOOKUP($A53,[2]ADICIONALES!$A$1:$C$200,3,FALSE),"")</f>
        <v/>
      </c>
      <c r="F53" s="305"/>
      <c r="G53" s="32"/>
      <c r="H53" s="208"/>
      <c r="I53" s="22" t="str">
        <f t="shared" si="0"/>
        <v/>
      </c>
    </row>
    <row r="54" spans="1:18" s="25" customFormat="1" x14ac:dyDescent="0.25">
      <c r="A54" s="21"/>
      <c r="B54" s="304" t="str">
        <f>IF($A54&gt;0,VLOOKUP($A54,[2]ADICIONALES!$A$1:$C$200,2,FALSE),"")</f>
        <v/>
      </c>
      <c r="C54" s="304"/>
      <c r="D54" s="304"/>
      <c r="E54" s="308"/>
      <c r="F54" s="308"/>
      <c r="G54" s="23"/>
      <c r="H54" s="208"/>
      <c r="I54" s="24"/>
    </row>
    <row r="55" spans="1:18" x14ac:dyDescent="0.25">
      <c r="E55" s="307"/>
      <c r="F55" s="307"/>
      <c r="G55" s="32"/>
      <c r="H55" s="208"/>
    </row>
    <row r="56" spans="1:18" s="8" customFormat="1" x14ac:dyDescent="0.25">
      <c r="A56" s="6"/>
      <c r="B56" s="6"/>
      <c r="C56" s="6"/>
      <c r="D56" s="6"/>
      <c r="E56" s="307"/>
      <c r="F56" s="307"/>
      <c r="G56" s="32"/>
      <c r="H56" s="20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307"/>
      <c r="F57" s="307"/>
      <c r="G57" s="32"/>
      <c r="H57" s="20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307"/>
      <c r="F58" s="307"/>
      <c r="G58" s="32"/>
      <c r="H58" s="20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307"/>
      <c r="F59" s="307"/>
      <c r="G59" s="32"/>
      <c r="H59" s="20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307"/>
      <c r="F60" s="307"/>
      <c r="G60" s="32"/>
      <c r="H60" s="20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307"/>
      <c r="F61" s="307"/>
      <c r="G61" s="32"/>
      <c r="H61" s="20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307"/>
      <c r="F62" s="307"/>
      <c r="G62" s="32"/>
      <c r="H62" s="20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307"/>
      <c r="F63" s="307"/>
      <c r="G63" s="32"/>
      <c r="H63" s="20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307"/>
      <c r="F64" s="307"/>
      <c r="G64" s="32"/>
      <c r="H64" s="20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307"/>
      <c r="F65" s="307"/>
      <c r="G65" s="32"/>
      <c r="H65" s="20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307"/>
      <c r="F66" s="307"/>
      <c r="G66" s="32"/>
      <c r="H66" s="20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307"/>
      <c r="F67" s="307"/>
      <c r="G67" s="32"/>
      <c r="H67" s="20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307"/>
      <c r="F68" s="307"/>
      <c r="G68" s="32"/>
      <c r="H68" s="20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307"/>
      <c r="F69" s="307"/>
      <c r="G69" s="32"/>
      <c r="H69" s="20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307"/>
      <c r="F70" s="307"/>
      <c r="G70" s="32"/>
      <c r="H70" s="20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307"/>
      <c r="F71" s="307"/>
      <c r="G71" s="32"/>
      <c r="H71" s="20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307"/>
      <c r="F72" s="307"/>
      <c r="G72" s="32"/>
      <c r="H72" s="20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307"/>
      <c r="F73" s="307"/>
      <c r="G73" s="32"/>
      <c r="H73" s="20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307"/>
      <c r="F74" s="307"/>
      <c r="G74" s="32"/>
      <c r="H74" s="20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307"/>
      <c r="F75" s="307"/>
      <c r="G75" s="32"/>
      <c r="H75" s="20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307"/>
      <c r="F76" s="307"/>
      <c r="G76" s="32"/>
      <c r="H76" s="20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307"/>
      <c r="F77" s="307"/>
      <c r="G77" s="32"/>
      <c r="H77" s="20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307"/>
      <c r="F78" s="307"/>
      <c r="G78" s="32"/>
      <c r="H78" s="20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307"/>
      <c r="F79" s="307"/>
      <c r="G79" s="32"/>
      <c r="H79" s="20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307"/>
      <c r="F80" s="307"/>
      <c r="G80" s="32"/>
      <c r="H80" s="20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307"/>
      <c r="F81" s="307"/>
      <c r="G81" s="32"/>
      <c r="H81" s="20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307"/>
      <c r="F82" s="307"/>
      <c r="G82" s="32"/>
      <c r="H82" s="20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307"/>
      <c r="F83" s="307"/>
      <c r="G83" s="32"/>
      <c r="H83" s="20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307"/>
      <c r="F84" s="307"/>
      <c r="G84" s="32"/>
      <c r="H84" s="20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307"/>
      <c r="F85" s="307"/>
      <c r="G85" s="32"/>
      <c r="H85" s="20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307"/>
      <c r="F86" s="307"/>
      <c r="G86" s="32"/>
      <c r="H86" s="20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307"/>
      <c r="F87" s="307"/>
      <c r="G87" s="32"/>
      <c r="H87" s="20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307"/>
      <c r="F88" s="307"/>
      <c r="G88" s="32"/>
      <c r="H88" s="20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307"/>
      <c r="F89" s="307"/>
      <c r="G89" s="32"/>
      <c r="H89" s="20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307"/>
      <c r="F90" s="307"/>
      <c r="G90" s="32"/>
      <c r="H90" s="20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307"/>
      <c r="F91" s="307"/>
      <c r="G91" s="32"/>
      <c r="H91" s="20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307"/>
      <c r="F92" s="307"/>
      <c r="G92" s="32"/>
      <c r="H92" s="20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307"/>
      <c r="F93" s="307"/>
      <c r="G93" s="32"/>
      <c r="H93" s="20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307"/>
      <c r="F94" s="307"/>
      <c r="G94" s="32"/>
      <c r="H94" s="20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307"/>
      <c r="F95" s="307"/>
      <c r="G95" s="32"/>
      <c r="H95" s="20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307"/>
      <c r="F96" s="307"/>
      <c r="G96" s="32"/>
      <c r="H96" s="20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307"/>
      <c r="F97" s="307"/>
      <c r="G97" s="32"/>
      <c r="H97" s="20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307"/>
      <c r="F98" s="307"/>
      <c r="G98" s="32"/>
      <c r="H98" s="20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307"/>
      <c r="F99" s="307"/>
      <c r="G99" s="32"/>
      <c r="H99" s="20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307"/>
      <c r="F100" s="307"/>
      <c r="G100" s="32"/>
      <c r="H100" s="20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307"/>
      <c r="F101" s="307"/>
      <c r="G101" s="32"/>
      <c r="H101" s="20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307"/>
      <c r="F102" s="307"/>
      <c r="G102" s="32"/>
      <c r="H102" s="20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307"/>
      <c r="F103" s="307"/>
      <c r="G103" s="32"/>
      <c r="H103" s="20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307"/>
      <c r="F104" s="307"/>
      <c r="G104" s="32"/>
      <c r="H104" s="20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307"/>
      <c r="F105" s="307"/>
      <c r="G105" s="32"/>
      <c r="H105" s="20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307"/>
      <c r="F106" s="307"/>
      <c r="G106" s="32"/>
      <c r="H106" s="20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307"/>
      <c r="F107" s="307"/>
      <c r="G107" s="32"/>
      <c r="H107" s="20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307"/>
      <c r="F108" s="307"/>
      <c r="G108" s="32"/>
      <c r="H108" s="20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307"/>
      <c r="F109" s="307"/>
      <c r="G109" s="32"/>
      <c r="H109" s="20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307"/>
      <c r="F110" s="307"/>
      <c r="G110" s="32"/>
      <c r="H110" s="20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307"/>
      <c r="F111" s="307"/>
      <c r="G111" s="32"/>
      <c r="H111" s="20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307"/>
      <c r="F112" s="307"/>
      <c r="G112" s="32"/>
      <c r="H112" s="20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307"/>
      <c r="F113" s="307"/>
      <c r="G113" s="32"/>
      <c r="H113" s="20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307"/>
      <c r="F114" s="307"/>
      <c r="G114" s="32"/>
      <c r="H114" s="20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307"/>
      <c r="F115" s="307"/>
      <c r="G115" s="32"/>
      <c r="H115" s="20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307"/>
      <c r="F116" s="307"/>
      <c r="G116" s="32"/>
      <c r="H116" s="20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307"/>
      <c r="F117" s="307"/>
      <c r="G117" s="32"/>
      <c r="H117" s="20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307"/>
      <c r="F118" s="307"/>
      <c r="G118" s="32"/>
      <c r="H118" s="20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307"/>
      <c r="F119" s="307"/>
      <c r="G119" s="32"/>
      <c r="H119" s="20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307"/>
      <c r="F120" s="307"/>
      <c r="G120" s="32"/>
      <c r="H120" s="20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307"/>
      <c r="F121" s="307"/>
      <c r="G121" s="32"/>
      <c r="H121" s="20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307"/>
      <c r="F122" s="307"/>
      <c r="G122" s="32"/>
      <c r="H122" s="20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307"/>
      <c r="F123" s="307"/>
      <c r="G123" s="32"/>
      <c r="H123" s="20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307"/>
      <c r="F124" s="307"/>
      <c r="G124" s="32"/>
      <c r="H124" s="20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307"/>
      <c r="F125" s="307"/>
      <c r="G125" s="32"/>
      <c r="H125" s="20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307"/>
      <c r="F126" s="307"/>
      <c r="G126" s="32"/>
      <c r="H126" s="20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307"/>
      <c r="F127" s="307"/>
      <c r="G127" s="32"/>
      <c r="H127" s="20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307"/>
      <c r="F128" s="307"/>
      <c r="G128" s="32"/>
      <c r="H128" s="20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307"/>
      <c r="F129" s="307"/>
      <c r="G129" s="32"/>
      <c r="H129" s="20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307"/>
      <c r="F130" s="307"/>
      <c r="G130" s="32"/>
      <c r="H130" s="20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307"/>
      <c r="F131" s="307"/>
      <c r="G131" s="32"/>
      <c r="H131" s="20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307"/>
      <c r="F132" s="307"/>
      <c r="G132" s="32"/>
      <c r="H132" s="20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307"/>
      <c r="F133" s="307"/>
      <c r="G133" s="32"/>
      <c r="H133" s="20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307"/>
      <c r="F134" s="307"/>
      <c r="G134" s="32"/>
      <c r="H134" s="20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307"/>
      <c r="F135" s="307"/>
      <c r="G135" s="32"/>
      <c r="H135" s="20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307"/>
      <c r="F136" s="307"/>
      <c r="G136" s="32"/>
      <c r="H136" s="20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307"/>
      <c r="F137" s="307"/>
      <c r="G137" s="32"/>
      <c r="H137" s="20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307"/>
      <c r="F138" s="307"/>
      <c r="G138" s="32"/>
      <c r="H138" s="20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307"/>
      <c r="F139" s="307"/>
      <c r="G139" s="32"/>
      <c r="H139" s="20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307"/>
      <c r="F140" s="307"/>
      <c r="G140" s="32"/>
      <c r="H140" s="20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307"/>
      <c r="F141" s="307"/>
      <c r="G141" s="32"/>
      <c r="H141" s="20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307"/>
      <c r="F142" s="307"/>
      <c r="G142" s="32"/>
      <c r="H142" s="20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307"/>
      <c r="F143" s="307"/>
      <c r="G143" s="32"/>
      <c r="H143" s="20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307"/>
      <c r="F144" s="307"/>
      <c r="G144" s="32"/>
      <c r="H144" s="20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307"/>
      <c r="F145" s="307"/>
      <c r="G145" s="32"/>
      <c r="H145" s="20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307"/>
      <c r="F146" s="307"/>
      <c r="G146" s="32"/>
      <c r="H146" s="20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307"/>
      <c r="F147" s="307"/>
      <c r="G147" s="32"/>
      <c r="H147" s="20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307"/>
      <c r="F148" s="307"/>
      <c r="G148" s="32"/>
      <c r="H148" s="20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307"/>
      <c r="F149" s="307"/>
      <c r="G149" s="32"/>
      <c r="H149" s="20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307"/>
      <c r="F150" s="307"/>
      <c r="G150" s="32"/>
      <c r="H150" s="20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307"/>
      <c r="F151" s="307"/>
      <c r="G151" s="32"/>
      <c r="H151" s="20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307"/>
      <c r="F152" s="307"/>
      <c r="G152" s="32"/>
      <c r="H152" s="20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307"/>
      <c r="F153" s="307"/>
      <c r="G153" s="32"/>
      <c r="H153" s="20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307"/>
      <c r="F154" s="307"/>
      <c r="G154" s="32"/>
      <c r="H154" s="20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307"/>
      <c r="F155" s="307"/>
      <c r="G155" s="32"/>
      <c r="H155" s="20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307"/>
      <c r="F156" s="307"/>
      <c r="G156" s="32"/>
      <c r="H156" s="20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307"/>
      <c r="F157" s="307"/>
      <c r="G157" s="32"/>
      <c r="H157" s="20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307"/>
      <c r="F158" s="307"/>
      <c r="G158" s="32"/>
      <c r="H158" s="20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307"/>
      <c r="F159" s="307"/>
      <c r="G159" s="32"/>
      <c r="H159" s="20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307"/>
      <c r="F160" s="307"/>
      <c r="G160" s="32"/>
      <c r="H160" s="20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307"/>
      <c r="F161" s="307"/>
      <c r="G161" s="32"/>
      <c r="H161" s="20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307"/>
      <c r="F162" s="307"/>
      <c r="G162" s="32"/>
      <c r="H162" s="20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307"/>
      <c r="F163" s="307"/>
      <c r="G163" s="32"/>
      <c r="H163" s="20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307"/>
      <c r="F164" s="307"/>
      <c r="G164" s="32"/>
      <c r="H164" s="20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307"/>
      <c r="F165" s="307"/>
      <c r="G165" s="32"/>
      <c r="H165" s="20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307"/>
      <c r="F166" s="307"/>
      <c r="G166" s="32"/>
      <c r="H166" s="20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307"/>
      <c r="F167" s="307"/>
      <c r="G167" s="32"/>
      <c r="H167" s="20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307"/>
      <c r="F168" s="307"/>
      <c r="G168" s="32"/>
      <c r="H168" s="20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307"/>
      <c r="F169" s="307"/>
      <c r="G169" s="32"/>
      <c r="H169" s="20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307"/>
      <c r="F170" s="307"/>
      <c r="G170" s="32"/>
      <c r="H170" s="20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307"/>
      <c r="F171" s="307"/>
      <c r="G171" s="32"/>
      <c r="H171" s="20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307"/>
      <c r="F172" s="307"/>
      <c r="G172" s="32"/>
      <c r="H172" s="20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307"/>
      <c r="F173" s="307"/>
      <c r="G173" s="32"/>
      <c r="H173" s="20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307"/>
      <c r="F174" s="307"/>
      <c r="G174" s="32"/>
      <c r="H174" s="20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307"/>
      <c r="F175" s="307"/>
      <c r="G175" s="32"/>
      <c r="H175" s="20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307"/>
      <c r="F176" s="307"/>
      <c r="G176" s="32"/>
      <c r="H176" s="20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307"/>
      <c r="F177" s="307"/>
      <c r="G177" s="32"/>
      <c r="H177" s="20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307"/>
      <c r="F178" s="307"/>
      <c r="G178" s="32"/>
      <c r="H178" s="20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307"/>
      <c r="F179" s="307"/>
      <c r="G179" s="32"/>
      <c r="H179" s="20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307"/>
      <c r="F180" s="307"/>
      <c r="G180" s="32"/>
      <c r="H180" s="20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307"/>
      <c r="F181" s="307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307"/>
      <c r="F182" s="307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307"/>
      <c r="F183" s="307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307"/>
      <c r="F184" s="307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307"/>
      <c r="F185" s="307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307"/>
      <c r="F186" s="307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307"/>
      <c r="F187" s="307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307"/>
      <c r="F188" s="307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307"/>
      <c r="F189" s="307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307"/>
      <c r="F190" s="307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307"/>
      <c r="F191" s="307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307"/>
      <c r="F192" s="307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307"/>
      <c r="F193" s="307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307"/>
      <c r="F194" s="307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307"/>
      <c r="F195" s="307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307"/>
      <c r="F196" s="307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307"/>
      <c r="F197" s="307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307"/>
      <c r="F198" s="307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307"/>
      <c r="F199" s="307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307"/>
      <c r="F200" s="30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307"/>
      <c r="F201" s="30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307"/>
      <c r="F202" s="30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307"/>
      <c r="F203" s="30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307"/>
      <c r="F204" s="30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307"/>
      <c r="F205" s="30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307"/>
      <c r="F206" s="30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307"/>
      <c r="F207" s="30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307"/>
      <c r="F208" s="30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307"/>
      <c r="F209" s="30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307"/>
      <c r="F210" s="30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307"/>
      <c r="F211" s="30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307"/>
      <c r="F212" s="30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307"/>
      <c r="F213" s="30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307"/>
      <c r="F214" s="30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307"/>
      <c r="F215" s="30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307"/>
      <c r="F216" s="30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307"/>
      <c r="F217" s="30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307"/>
      <c r="F218" s="30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307"/>
      <c r="F219" s="30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307"/>
      <c r="F220" s="30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307"/>
      <c r="F221" s="30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307"/>
      <c r="F222" s="30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307"/>
      <c r="F223" s="30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307"/>
      <c r="F224" s="30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307"/>
      <c r="F225" s="30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307"/>
      <c r="F226" s="30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307"/>
      <c r="F227" s="30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307"/>
      <c r="F228" s="30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307"/>
      <c r="F229" s="30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307"/>
      <c r="F230" s="30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307"/>
      <c r="F231" s="30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307"/>
      <c r="F232" s="30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307"/>
      <c r="F233" s="30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307"/>
      <c r="F234" s="30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307"/>
      <c r="F235" s="30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307"/>
      <c r="F236" s="30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307"/>
      <c r="F237" s="30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307"/>
      <c r="F238" s="30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307"/>
      <c r="F239" s="30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307"/>
      <c r="F240" s="30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307"/>
      <c r="F241" s="30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307"/>
      <c r="F242" s="30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307"/>
      <c r="F243" s="30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307"/>
      <c r="F244" s="30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307"/>
      <c r="F245" s="30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307"/>
      <c r="F246" s="30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307"/>
      <c r="F247" s="30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307"/>
      <c r="F248" s="30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307"/>
      <c r="F249" s="30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307"/>
      <c r="F250" s="30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307"/>
      <c r="F251" s="30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307"/>
      <c r="F252" s="30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307"/>
      <c r="F253" s="30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307"/>
      <c r="F254" s="30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307"/>
      <c r="F255" s="30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307"/>
      <c r="F256" s="30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307"/>
      <c r="F257" s="30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307"/>
      <c r="F258" s="30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307"/>
      <c r="F259" s="30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307"/>
      <c r="F260" s="30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307"/>
      <c r="F261" s="30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307"/>
      <c r="F262" s="30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307"/>
      <c r="F263" s="30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307"/>
      <c r="F264" s="30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307"/>
      <c r="F265" s="30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307"/>
      <c r="F266" s="30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307"/>
      <c r="F267" s="30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307"/>
      <c r="F268" s="30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307"/>
      <c r="F269" s="30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307"/>
      <c r="F270" s="30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307"/>
      <c r="F271" s="30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307"/>
      <c r="F272" s="30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307"/>
      <c r="F273" s="30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307"/>
      <c r="F274" s="30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307"/>
      <c r="F275" s="30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307"/>
      <c r="F276" s="30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307"/>
      <c r="F277" s="30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307"/>
      <c r="F278" s="30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307"/>
      <c r="F279" s="30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307"/>
      <c r="F280" s="30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307"/>
      <c r="F281" s="30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307"/>
      <c r="F282" s="30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309"/>
      <c r="H333" s="309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309"/>
      <c r="H334" s="309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309"/>
      <c r="H335" s="309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309"/>
      <c r="H336" s="309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309"/>
      <c r="H337" s="309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309"/>
      <c r="H338" s="309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309"/>
      <c r="H339" s="309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309"/>
      <c r="H340" s="309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309"/>
      <c r="H341" s="309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309"/>
      <c r="H342" s="309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309"/>
      <c r="H343" s="309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309"/>
      <c r="H344" s="309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309"/>
      <c r="H345" s="309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309"/>
      <c r="H346" s="309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309"/>
      <c r="H347" s="309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309"/>
      <c r="H348" s="309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309"/>
      <c r="H349" s="309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309"/>
      <c r="H350" s="309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309"/>
      <c r="H351" s="309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309"/>
      <c r="H352" s="309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309"/>
      <c r="H353" s="309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309"/>
      <c r="H354" s="309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309"/>
      <c r="H355" s="309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309"/>
      <c r="H356" s="309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309"/>
      <c r="H357" s="309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309"/>
      <c r="H358" s="309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309"/>
      <c r="H359" s="309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309"/>
      <c r="H360" s="309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309"/>
      <c r="H361" s="309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309"/>
      <c r="H362" s="309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309"/>
      <c r="H363" s="309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309"/>
      <c r="H364" s="309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309"/>
      <c r="H365" s="309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309"/>
      <c r="H366" s="309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309"/>
      <c r="H367" s="309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309"/>
      <c r="H368" s="309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309"/>
      <c r="H369" s="309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309"/>
      <c r="H370" s="309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309"/>
      <c r="H371" s="309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309"/>
      <c r="H372" s="309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309"/>
      <c r="H373" s="309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309"/>
      <c r="H374" s="309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309"/>
      <c r="H375" s="309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309"/>
      <c r="H376" s="309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309"/>
      <c r="H377" s="309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309"/>
      <c r="H378" s="309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309"/>
      <c r="H379" s="309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309"/>
      <c r="H380" s="309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309"/>
      <c r="H381" s="309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309"/>
      <c r="H382" s="309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309"/>
      <c r="H383" s="309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F372"/>
  <sheetViews>
    <sheetView showGridLines="0" zoomScaleNormal="100" zoomScaleSheetLayoutView="100" workbookViewId="0">
      <selection activeCell="D21" sqref="D21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5.7109375" style="6" bestFit="1" customWidth="1"/>
    <col min="6" max="11" width="9.7109375" style="6" customWidth="1"/>
    <col min="12" max="12" width="88" style="6" customWidth="1"/>
    <col min="13" max="13" width="9.7109375" style="6" customWidth="1"/>
    <col min="14" max="16384" width="9.7109375" style="6"/>
  </cols>
  <sheetData>
    <row r="1" spans="1:6" ht="4.5" customHeight="1" x14ac:dyDescent="0.25">
      <c r="B1" s="38"/>
      <c r="C1" s="38"/>
      <c r="D1" s="38"/>
      <c r="E1" s="38"/>
    </row>
    <row r="2" spans="1:6" ht="2.25" customHeight="1" x14ac:dyDescent="0.25">
      <c r="B2" s="45"/>
      <c r="C2" s="45"/>
      <c r="D2" s="45"/>
      <c r="E2" s="45"/>
    </row>
    <row r="3" spans="1:6" ht="5.25" customHeight="1" x14ac:dyDescent="0.25">
      <c r="B3" s="229"/>
      <c r="C3" s="229"/>
      <c r="D3" s="229"/>
      <c r="E3" s="228"/>
    </row>
    <row r="4" spans="1:6" x14ac:dyDescent="0.25">
      <c r="B4" s="330" t="s">
        <v>404</v>
      </c>
      <c r="C4" s="330"/>
      <c r="D4" s="330"/>
      <c r="E4" s="261" t="s">
        <v>412</v>
      </c>
    </row>
    <row r="5" spans="1:6" s="227" customFormat="1" ht="18" customHeight="1" x14ac:dyDescent="0.25">
      <c r="A5" s="230"/>
      <c r="B5" s="41" t="s">
        <v>405</v>
      </c>
      <c r="C5" s="14"/>
      <c r="D5" s="14"/>
      <c r="E5" s="262">
        <v>37900</v>
      </c>
    </row>
    <row r="6" spans="1:6" s="227" customFormat="1" ht="18" customHeight="1" x14ac:dyDescent="0.25">
      <c r="A6" s="230"/>
      <c r="B6" s="41" t="s">
        <v>406</v>
      </c>
      <c r="C6" s="14"/>
      <c r="D6" s="14"/>
      <c r="E6" s="262">
        <v>35900</v>
      </c>
    </row>
    <row r="7" spans="1:6" ht="17.100000000000001" customHeight="1" x14ac:dyDescent="0.25">
      <c r="B7" s="41" t="s">
        <v>80</v>
      </c>
      <c r="C7" s="41"/>
      <c r="D7" s="41"/>
      <c r="E7" s="262">
        <v>145000</v>
      </c>
      <c r="F7" s="32"/>
    </row>
    <row r="8" spans="1:6" x14ac:dyDescent="0.25">
      <c r="B8" s="41" t="s">
        <v>115</v>
      </c>
      <c r="C8" s="41"/>
      <c r="D8" s="41"/>
      <c r="E8" s="262">
        <v>95000</v>
      </c>
      <c r="F8" s="32"/>
    </row>
    <row r="9" spans="1:6" s="227" customFormat="1" ht="18" customHeight="1" x14ac:dyDescent="0.25">
      <c r="A9" s="230"/>
      <c r="B9" s="41" t="s">
        <v>265</v>
      </c>
      <c r="C9" s="41"/>
      <c r="D9" s="41"/>
      <c r="E9" s="262">
        <v>7500</v>
      </c>
    </row>
    <row r="10" spans="1:6" s="227" customFormat="1" ht="18" customHeight="1" x14ac:dyDescent="0.25">
      <c r="A10" s="230"/>
      <c r="B10" s="41" t="s">
        <v>266</v>
      </c>
      <c r="C10" s="41"/>
      <c r="D10" s="41"/>
      <c r="E10" s="262">
        <v>9000</v>
      </c>
    </row>
    <row r="11" spans="1:6" s="227" customFormat="1" ht="18" customHeight="1" x14ac:dyDescent="0.25">
      <c r="A11" s="230"/>
      <c r="B11" s="41" t="s">
        <v>268</v>
      </c>
      <c r="C11" s="41"/>
      <c r="D11" s="41"/>
      <c r="E11" s="262">
        <v>65000</v>
      </c>
    </row>
    <row r="12" spans="1:6" s="227" customFormat="1" ht="18" customHeight="1" x14ac:dyDescent="0.25">
      <c r="A12" s="230"/>
      <c r="B12" s="41" t="s">
        <v>280</v>
      </c>
      <c r="C12" s="41"/>
      <c r="D12" s="41"/>
      <c r="E12" s="262">
        <v>140000</v>
      </c>
    </row>
    <row r="13" spans="1:6" s="227" customFormat="1" ht="18" customHeight="1" x14ac:dyDescent="0.25">
      <c r="A13" s="230"/>
      <c r="B13" s="41" t="s">
        <v>279</v>
      </c>
      <c r="C13" s="41"/>
      <c r="D13" s="41"/>
      <c r="E13" s="262">
        <v>220000</v>
      </c>
    </row>
    <row r="14" spans="1:6" s="227" customFormat="1" ht="18" customHeight="1" x14ac:dyDescent="0.25">
      <c r="A14" s="230"/>
      <c r="B14" s="41" t="s">
        <v>188</v>
      </c>
      <c r="C14" s="41"/>
      <c r="D14" s="41"/>
      <c r="E14" s="262">
        <v>500000</v>
      </c>
    </row>
    <row r="15" spans="1:6" s="227" customFormat="1" ht="18" customHeight="1" x14ac:dyDescent="0.25">
      <c r="A15" s="230"/>
      <c r="B15" s="41" t="s">
        <v>407</v>
      </c>
      <c r="C15" s="41"/>
      <c r="D15" s="41"/>
      <c r="E15" s="262">
        <v>65000</v>
      </c>
    </row>
    <row r="16" spans="1:6" s="227" customFormat="1" ht="18" customHeight="1" x14ac:dyDescent="0.25">
      <c r="A16" s="230"/>
      <c r="B16" s="41" t="s">
        <v>129</v>
      </c>
      <c r="C16" s="41"/>
      <c r="D16" s="41"/>
      <c r="E16" s="262">
        <v>480000</v>
      </c>
    </row>
    <row r="17" spans="1:5" s="227" customFormat="1" ht="18" customHeight="1" x14ac:dyDescent="0.25">
      <c r="A17" s="230"/>
      <c r="B17" s="41" t="s">
        <v>86</v>
      </c>
      <c r="C17" s="41"/>
      <c r="D17" s="41"/>
      <c r="E17" s="262">
        <v>950000</v>
      </c>
    </row>
    <row r="18" spans="1:5" s="227" customFormat="1" ht="18" customHeight="1" x14ac:dyDescent="0.25">
      <c r="A18" s="230"/>
      <c r="B18" s="41" t="s">
        <v>408</v>
      </c>
      <c r="C18" s="41"/>
      <c r="D18" s="41"/>
      <c r="E18" s="262">
        <v>1950000</v>
      </c>
    </row>
    <row r="19" spans="1:5" ht="33" customHeight="1" x14ac:dyDescent="0.25">
      <c r="B19" s="342" t="s">
        <v>409</v>
      </c>
      <c r="C19" s="342"/>
      <c r="D19" s="342"/>
      <c r="E19" s="262">
        <v>1750000</v>
      </c>
    </row>
    <row r="20" spans="1:5" s="227" customFormat="1" ht="18" customHeight="1" x14ac:dyDescent="0.25">
      <c r="A20" s="230"/>
      <c r="B20" s="41" t="s">
        <v>410</v>
      </c>
      <c r="C20" s="41"/>
      <c r="D20" s="41"/>
      <c r="E20" s="262">
        <v>650000</v>
      </c>
    </row>
    <row r="21" spans="1:5" ht="15.75" customHeight="1" x14ac:dyDescent="0.25">
      <c r="E21" s="19"/>
    </row>
    <row r="22" spans="1:5" ht="15.75" customHeight="1" x14ac:dyDescent="0.25">
      <c r="B22" s="329" t="s">
        <v>3</v>
      </c>
      <c r="C22" s="329"/>
      <c r="D22" s="329"/>
      <c r="E22" s="329"/>
    </row>
    <row r="23" spans="1:5" x14ac:dyDescent="0.25">
      <c r="B23" s="343" t="str">
        <f>IF($A23&gt;0,VLOOKUP($A23,[2]ADICIONALES!$A$1:$C$200,2,FALSE),"")</f>
        <v/>
      </c>
      <c r="C23" s="343"/>
      <c r="D23" s="343"/>
    </row>
    <row r="24" spans="1:5" x14ac:dyDescent="0.25">
      <c r="B24" s="343" t="str">
        <f>IF($A24&gt;0,VLOOKUP($A24,[2]ADICIONALES!$A$1:$C$200,2,FALSE),"")</f>
        <v/>
      </c>
      <c r="C24" s="343"/>
      <c r="D24" s="343"/>
    </row>
    <row r="25" spans="1:5" x14ac:dyDescent="0.25">
      <c r="B25" s="343" t="str">
        <f>IF($A25&gt;0,VLOOKUP($A25,[2]ADICIONALES!$A$1:$C$200,2,FALSE),"")</f>
        <v/>
      </c>
      <c r="C25" s="343"/>
      <c r="D25" s="343"/>
    </row>
    <row r="26" spans="1:5" x14ac:dyDescent="0.25">
      <c r="B26" s="343" t="str">
        <f>IF($A26&gt;0,VLOOKUP($A26,[2]ADICIONALES!$A$1:$C$200,2,FALSE),"")</f>
        <v/>
      </c>
      <c r="C26" s="343"/>
      <c r="D26" s="343"/>
    </row>
    <row r="27" spans="1:5" x14ac:dyDescent="0.25">
      <c r="B27" s="343" t="str">
        <f>IF($A27&gt;0,VLOOKUP($A27,[2]ADICIONALES!$A$1:$C$200,2,FALSE),"")</f>
        <v/>
      </c>
      <c r="C27" s="343"/>
      <c r="D27" s="343"/>
    </row>
    <row r="28" spans="1:5" x14ac:dyDescent="0.25">
      <c r="B28" s="343" t="str">
        <f>IF($A28&gt;0,VLOOKUP($A28,[2]ADICIONALES!$A$1:$C$200,2,FALSE),"")</f>
        <v/>
      </c>
      <c r="C28" s="343"/>
      <c r="D28" s="343"/>
    </row>
    <row r="29" spans="1:5" x14ac:dyDescent="0.25">
      <c r="B29" s="343" t="str">
        <f>IF($A29&gt;0,VLOOKUP($A29,[2]ADICIONALES!$A$1:$C$200,2,FALSE),"")</f>
        <v/>
      </c>
      <c r="C29" s="343"/>
      <c r="D29" s="343"/>
    </row>
    <row r="30" spans="1:5" x14ac:dyDescent="0.25">
      <c r="B30" s="343" t="str">
        <f>IF($A30&gt;0,VLOOKUP($A30,[2]ADICIONALES!$A$1:$C$200,2,FALSE),"")</f>
        <v/>
      </c>
      <c r="C30" s="343"/>
      <c r="D30" s="343"/>
    </row>
    <row r="31" spans="1:5" x14ac:dyDescent="0.25">
      <c r="B31" s="343" t="str">
        <f>IF($A31&gt;0,VLOOKUP($A31,[2]ADICIONALES!$A$1:$C$200,2,FALSE),"")</f>
        <v/>
      </c>
      <c r="C31" s="343"/>
      <c r="D31" s="343"/>
    </row>
    <row r="32" spans="1:5" x14ac:dyDescent="0.25">
      <c r="B32" s="343" t="str">
        <f>IF($A32&gt;0,VLOOKUP($A32,[2]ADICIONALES!$A$1:$C$200,2,FALSE),"")</f>
        <v/>
      </c>
      <c r="C32" s="343"/>
      <c r="D32" s="343"/>
    </row>
    <row r="33" spans="1:4" x14ac:dyDescent="0.25">
      <c r="B33" s="343" t="str">
        <f>IF($A33&gt;0,VLOOKUP($A33,[2]ADICIONALES!$A$1:$C$200,2,FALSE),"")</f>
        <v/>
      </c>
      <c r="C33" s="343"/>
      <c r="D33" s="343"/>
    </row>
    <row r="34" spans="1:4" x14ac:dyDescent="0.25">
      <c r="B34" s="343" t="str">
        <f>IF($A34&gt;0,VLOOKUP($A34,[2]ADICIONALES!$A$1:$C$200,2,FALSE),"")</f>
        <v/>
      </c>
      <c r="C34" s="343"/>
      <c r="D34" s="343"/>
    </row>
    <row r="35" spans="1:4" x14ac:dyDescent="0.25">
      <c r="B35" s="343" t="str">
        <f>IF($A35&gt;0,VLOOKUP($A35,[2]ADICIONALES!$A$1:$C$200,2,FALSE),"")</f>
        <v/>
      </c>
      <c r="C35" s="343"/>
      <c r="D35" s="343"/>
    </row>
    <row r="36" spans="1:4" x14ac:dyDescent="0.25">
      <c r="B36" s="343" t="str">
        <f>IF($A36&gt;0,VLOOKUP($A36,[2]ADICIONALES!$A$1:$C$200,2,FALSE),"")</f>
        <v/>
      </c>
      <c r="C36" s="343"/>
      <c r="D36" s="343"/>
    </row>
    <row r="37" spans="1:4" x14ac:dyDescent="0.25">
      <c r="B37" s="343" t="str">
        <f>IF($A37&gt;0,VLOOKUP($A37,[2]ADICIONALES!$A$1:$C$200,2,FALSE),"")</f>
        <v/>
      </c>
      <c r="C37" s="343"/>
      <c r="D37" s="343"/>
    </row>
    <row r="38" spans="1:4" x14ac:dyDescent="0.25">
      <c r="B38" s="343" t="str">
        <f>IF($A38&gt;0,VLOOKUP($A38,[2]ADICIONALES!$A$1:$C$200,2,FALSE),"")</f>
        <v/>
      </c>
      <c r="C38" s="343"/>
      <c r="D38" s="343"/>
    </row>
    <row r="39" spans="1:4" x14ac:dyDescent="0.25">
      <c r="B39" s="343" t="str">
        <f>IF($A39&gt;0,VLOOKUP($A39,[2]ADICIONALES!$A$1:$C$200,2,FALSE),"")</f>
        <v/>
      </c>
      <c r="C39" s="343"/>
      <c r="D39" s="343"/>
    </row>
    <row r="40" spans="1:4" x14ac:dyDescent="0.25">
      <c r="B40" s="343" t="str">
        <f>IF($A40&gt;0,VLOOKUP($A40,[2]ADICIONALES!$A$1:$C$200,2,FALSE),"")</f>
        <v/>
      </c>
      <c r="C40" s="343"/>
      <c r="D40" s="343"/>
    </row>
    <row r="41" spans="1:4" x14ac:dyDescent="0.25">
      <c r="B41" s="343" t="str">
        <f>IF($A41&gt;0,VLOOKUP($A41,[2]ADICIONALES!$A$1:$C$200,2,FALSE),"")</f>
        <v/>
      </c>
      <c r="C41" s="343"/>
      <c r="D41" s="343"/>
    </row>
    <row r="42" spans="1:4" x14ac:dyDescent="0.25">
      <c r="B42" s="343" t="str">
        <f>IF($A42&gt;0,VLOOKUP($A42,[2]ADICIONALES!$A$1:$C$200,2,FALSE),"")</f>
        <v/>
      </c>
      <c r="C42" s="343"/>
      <c r="D42" s="343"/>
    </row>
    <row r="43" spans="1:4" s="25" customFormat="1" x14ac:dyDescent="0.25">
      <c r="A43" s="19"/>
      <c r="B43" s="343" t="str">
        <f>IF($A43&gt;0,VLOOKUP($A43,[2]ADICIONALES!$A$1:$C$200,2,FALSE),"")</f>
        <v/>
      </c>
      <c r="C43" s="343"/>
      <c r="D43" s="343"/>
    </row>
    <row r="45" spans="1:4" s="8" customFormat="1" x14ac:dyDescent="0.25">
      <c r="A45" s="19"/>
      <c r="B45" s="19"/>
      <c r="C45" s="19"/>
      <c r="D45" s="19"/>
    </row>
    <row r="46" spans="1:4" s="8" customFormat="1" x14ac:dyDescent="0.25">
      <c r="A46" s="19"/>
      <c r="B46" s="19"/>
      <c r="C46" s="19"/>
      <c r="D46" s="19"/>
    </row>
    <row r="47" spans="1:4" s="8" customFormat="1" x14ac:dyDescent="0.25">
      <c r="A47" s="19"/>
      <c r="B47" s="19"/>
      <c r="C47" s="19"/>
      <c r="D47" s="19"/>
    </row>
    <row r="48" spans="1:4" s="8" customFormat="1" x14ac:dyDescent="0.25">
      <c r="A48" s="19"/>
      <c r="B48" s="19"/>
      <c r="C48" s="19"/>
      <c r="D48" s="19"/>
    </row>
    <row r="49" spans="1:4" s="8" customFormat="1" x14ac:dyDescent="0.25">
      <c r="A49" s="19"/>
      <c r="B49" s="19"/>
      <c r="C49" s="19"/>
      <c r="D49" s="19"/>
    </row>
    <row r="50" spans="1:4" s="8" customFormat="1" x14ac:dyDescent="0.25">
      <c r="A50" s="19"/>
      <c r="B50" s="19"/>
      <c r="C50" s="19"/>
      <c r="D50" s="19"/>
    </row>
    <row r="51" spans="1:4" s="8" customFormat="1" x14ac:dyDescent="0.25">
      <c r="A51" s="19"/>
      <c r="B51" s="19"/>
      <c r="C51" s="19"/>
      <c r="D51" s="19"/>
    </row>
    <row r="52" spans="1:4" s="8" customFormat="1" x14ac:dyDescent="0.25">
      <c r="A52" s="19"/>
      <c r="B52" s="19"/>
      <c r="C52" s="19"/>
      <c r="D52" s="19"/>
    </row>
    <row r="53" spans="1:4" s="8" customFormat="1" x14ac:dyDescent="0.25">
      <c r="A53" s="19"/>
      <c r="B53" s="19"/>
      <c r="C53" s="19"/>
      <c r="D53" s="19"/>
    </row>
    <row r="54" spans="1:4" s="8" customFormat="1" x14ac:dyDescent="0.25">
      <c r="A54" s="19"/>
      <c r="B54" s="19"/>
      <c r="C54" s="19"/>
      <c r="D54" s="19"/>
    </row>
    <row r="55" spans="1:4" s="8" customFormat="1" x14ac:dyDescent="0.25">
      <c r="A55" s="19"/>
      <c r="B55" s="19"/>
      <c r="C55" s="19"/>
      <c r="D55" s="19"/>
    </row>
    <row r="56" spans="1:4" s="8" customFormat="1" x14ac:dyDescent="0.25">
      <c r="A56" s="19"/>
      <c r="B56" s="19"/>
      <c r="C56" s="19"/>
      <c r="D56" s="19"/>
    </row>
    <row r="57" spans="1:4" s="8" customFormat="1" x14ac:dyDescent="0.25">
      <c r="A57" s="19"/>
      <c r="B57" s="19"/>
      <c r="C57" s="19"/>
      <c r="D57" s="19"/>
    </row>
    <row r="58" spans="1:4" s="8" customFormat="1" x14ac:dyDescent="0.25">
      <c r="A58" s="19"/>
      <c r="B58" s="19"/>
      <c r="C58" s="19"/>
      <c r="D58" s="19"/>
    </row>
    <row r="59" spans="1:4" s="8" customFormat="1" x14ac:dyDescent="0.25">
      <c r="A59" s="19"/>
      <c r="B59" s="19"/>
      <c r="C59" s="19"/>
      <c r="D59" s="19"/>
    </row>
    <row r="60" spans="1:4" s="8" customFormat="1" x14ac:dyDescent="0.25">
      <c r="A60" s="19"/>
      <c r="B60" s="19"/>
      <c r="C60" s="19"/>
      <c r="D60" s="19"/>
    </row>
    <row r="61" spans="1:4" s="8" customFormat="1" x14ac:dyDescent="0.25">
      <c r="A61" s="19"/>
      <c r="B61" s="19"/>
      <c r="C61" s="19"/>
      <c r="D61" s="19"/>
    </row>
    <row r="62" spans="1:4" s="8" customFormat="1" x14ac:dyDescent="0.25">
      <c r="A62" s="19"/>
      <c r="B62" s="19"/>
      <c r="C62" s="19"/>
      <c r="D62" s="19"/>
    </row>
    <row r="63" spans="1:4" s="8" customFormat="1" x14ac:dyDescent="0.25">
      <c r="A63" s="19"/>
      <c r="B63" s="19"/>
      <c r="C63" s="19"/>
      <c r="D63" s="19"/>
    </row>
    <row r="64" spans="1:4" s="8" customFormat="1" x14ac:dyDescent="0.25">
      <c r="A64" s="19"/>
      <c r="B64" s="19"/>
      <c r="C64" s="19"/>
      <c r="D64" s="19"/>
    </row>
    <row r="65" spans="1:4" s="8" customFormat="1" x14ac:dyDescent="0.25">
      <c r="A65" s="19"/>
      <c r="B65" s="19"/>
      <c r="C65" s="19"/>
      <c r="D65" s="19"/>
    </row>
    <row r="66" spans="1:4" s="8" customFormat="1" x14ac:dyDescent="0.25">
      <c r="A66" s="19"/>
      <c r="B66" s="19"/>
      <c r="C66" s="19"/>
      <c r="D66" s="19"/>
    </row>
    <row r="67" spans="1:4" s="8" customFormat="1" x14ac:dyDescent="0.25">
      <c r="A67" s="19"/>
      <c r="B67" s="19"/>
      <c r="C67" s="19"/>
      <c r="D67" s="19"/>
    </row>
    <row r="68" spans="1:4" s="8" customFormat="1" x14ac:dyDescent="0.25">
      <c r="A68" s="19"/>
      <c r="B68" s="19"/>
      <c r="C68" s="19"/>
      <c r="D68" s="19"/>
    </row>
    <row r="69" spans="1:4" s="8" customFormat="1" x14ac:dyDescent="0.25">
      <c r="A69" s="19"/>
      <c r="B69" s="19"/>
      <c r="C69" s="19"/>
      <c r="D69" s="19"/>
    </row>
    <row r="70" spans="1:4" s="8" customFormat="1" x14ac:dyDescent="0.25">
      <c r="A70" s="19"/>
      <c r="B70" s="19"/>
      <c r="C70" s="19"/>
      <c r="D70" s="19"/>
    </row>
    <row r="71" spans="1:4" s="8" customFormat="1" x14ac:dyDescent="0.25">
      <c r="A71" s="19"/>
      <c r="B71" s="19"/>
      <c r="C71" s="19"/>
      <c r="D71" s="19"/>
    </row>
    <row r="72" spans="1:4" s="8" customFormat="1" x14ac:dyDescent="0.25">
      <c r="A72" s="19"/>
      <c r="B72" s="19"/>
      <c r="C72" s="19"/>
      <c r="D72" s="19"/>
    </row>
    <row r="73" spans="1:4" s="8" customFormat="1" x14ac:dyDescent="0.25">
      <c r="A73" s="19"/>
      <c r="B73" s="19"/>
      <c r="C73" s="19"/>
      <c r="D73" s="19"/>
    </row>
    <row r="74" spans="1:4" s="8" customFormat="1" x14ac:dyDescent="0.25">
      <c r="A74" s="19"/>
      <c r="B74" s="19"/>
      <c r="C74" s="19"/>
      <c r="D74" s="19"/>
    </row>
    <row r="75" spans="1:4" s="8" customFormat="1" x14ac:dyDescent="0.25">
      <c r="A75" s="19"/>
      <c r="B75" s="19"/>
      <c r="C75" s="19"/>
      <c r="D75" s="19"/>
    </row>
    <row r="76" spans="1:4" s="8" customFormat="1" x14ac:dyDescent="0.25">
      <c r="A76" s="19"/>
      <c r="B76" s="19"/>
      <c r="C76" s="19"/>
      <c r="D76" s="19"/>
    </row>
    <row r="77" spans="1:4" s="8" customFormat="1" x14ac:dyDescent="0.25">
      <c r="A77" s="19"/>
      <c r="B77" s="19"/>
      <c r="C77" s="19"/>
      <c r="D77" s="19"/>
    </row>
    <row r="78" spans="1:4" s="8" customFormat="1" x14ac:dyDescent="0.25">
      <c r="A78" s="19"/>
      <c r="B78" s="19"/>
      <c r="C78" s="19"/>
      <c r="D78" s="19"/>
    </row>
    <row r="79" spans="1:4" s="8" customFormat="1" x14ac:dyDescent="0.25">
      <c r="A79" s="19"/>
      <c r="B79" s="19"/>
      <c r="C79" s="19"/>
      <c r="D79" s="19"/>
    </row>
    <row r="80" spans="1:4" s="8" customFormat="1" x14ac:dyDescent="0.25">
      <c r="A80" s="19"/>
      <c r="B80" s="19"/>
      <c r="C80" s="19"/>
      <c r="D80" s="19"/>
    </row>
    <row r="81" spans="1:4" s="8" customFormat="1" x14ac:dyDescent="0.25">
      <c r="A81" s="19"/>
      <c r="B81" s="19"/>
      <c r="C81" s="19"/>
      <c r="D81" s="19"/>
    </row>
    <row r="82" spans="1:4" s="8" customFormat="1" x14ac:dyDescent="0.25">
      <c r="A82" s="19"/>
      <c r="B82" s="19"/>
      <c r="C82" s="19"/>
      <c r="D82" s="19"/>
    </row>
    <row r="83" spans="1:4" s="8" customFormat="1" x14ac:dyDescent="0.25">
      <c r="A83" s="19"/>
      <c r="B83" s="19"/>
      <c r="C83" s="19"/>
      <c r="D83" s="19"/>
    </row>
    <row r="84" spans="1:4" s="8" customFormat="1" x14ac:dyDescent="0.25">
      <c r="A84" s="19"/>
      <c r="B84" s="19"/>
      <c r="C84" s="19"/>
      <c r="D84" s="19"/>
    </row>
    <row r="85" spans="1:4" s="8" customFormat="1" x14ac:dyDescent="0.25">
      <c r="A85" s="19"/>
      <c r="B85" s="19"/>
      <c r="C85" s="19"/>
      <c r="D85" s="19"/>
    </row>
    <row r="86" spans="1:4" s="8" customFormat="1" x14ac:dyDescent="0.25">
      <c r="A86" s="19"/>
      <c r="B86" s="19"/>
      <c r="C86" s="19"/>
      <c r="D86" s="19"/>
    </row>
    <row r="87" spans="1:4" s="8" customFormat="1" x14ac:dyDescent="0.25">
      <c r="A87" s="19"/>
      <c r="B87" s="19"/>
      <c r="C87" s="19"/>
      <c r="D87" s="19"/>
    </row>
    <row r="88" spans="1:4" s="8" customFormat="1" x14ac:dyDescent="0.25">
      <c r="A88" s="19"/>
      <c r="B88" s="19"/>
      <c r="C88" s="19"/>
      <c r="D88" s="19"/>
    </row>
    <row r="89" spans="1:4" s="8" customFormat="1" x14ac:dyDescent="0.25">
      <c r="A89" s="19"/>
      <c r="B89" s="19"/>
      <c r="C89" s="19"/>
      <c r="D89" s="19"/>
    </row>
    <row r="90" spans="1:4" s="8" customFormat="1" x14ac:dyDescent="0.25">
      <c r="A90" s="19"/>
      <c r="B90" s="19"/>
      <c r="C90" s="19"/>
      <c r="D90" s="19"/>
    </row>
    <row r="91" spans="1:4" s="8" customFormat="1" x14ac:dyDescent="0.25">
      <c r="A91" s="19"/>
      <c r="B91" s="19"/>
      <c r="C91" s="19"/>
      <c r="D91" s="19"/>
    </row>
    <row r="92" spans="1:4" s="8" customFormat="1" x14ac:dyDescent="0.25">
      <c r="A92" s="19"/>
      <c r="B92" s="19"/>
      <c r="C92" s="19"/>
      <c r="D92" s="19"/>
    </row>
    <row r="93" spans="1:4" s="8" customFormat="1" x14ac:dyDescent="0.25">
      <c r="A93" s="19"/>
      <c r="B93" s="19"/>
      <c r="C93" s="19"/>
      <c r="D93" s="19"/>
    </row>
    <row r="94" spans="1:4" s="8" customFormat="1" x14ac:dyDescent="0.25">
      <c r="A94" s="19"/>
      <c r="B94" s="19"/>
      <c r="C94" s="19"/>
      <c r="D94" s="19"/>
    </row>
    <row r="95" spans="1:4" s="8" customFormat="1" x14ac:dyDescent="0.25">
      <c r="A95" s="19"/>
      <c r="B95" s="19"/>
      <c r="C95" s="19"/>
      <c r="D95" s="19"/>
    </row>
    <row r="96" spans="1:4" s="8" customFormat="1" x14ac:dyDescent="0.25">
      <c r="A96" s="19"/>
      <c r="B96" s="19"/>
      <c r="C96" s="19"/>
      <c r="D96" s="19"/>
    </row>
    <row r="97" spans="1:4" s="8" customFormat="1" x14ac:dyDescent="0.25">
      <c r="A97" s="19"/>
      <c r="B97" s="19"/>
      <c r="C97" s="19"/>
      <c r="D97" s="19"/>
    </row>
    <row r="98" spans="1:4" s="8" customFormat="1" x14ac:dyDescent="0.25">
      <c r="A98" s="19"/>
      <c r="B98" s="19"/>
      <c r="C98" s="19"/>
      <c r="D98" s="19"/>
    </row>
    <row r="99" spans="1:4" s="8" customFormat="1" x14ac:dyDescent="0.25">
      <c r="A99" s="19"/>
      <c r="B99" s="19"/>
      <c r="C99" s="19"/>
      <c r="D99" s="19"/>
    </row>
    <row r="100" spans="1:4" s="8" customFormat="1" x14ac:dyDescent="0.25">
      <c r="A100" s="19"/>
      <c r="B100" s="19"/>
      <c r="C100" s="19"/>
      <c r="D100" s="19"/>
    </row>
    <row r="101" spans="1:4" s="8" customFormat="1" x14ac:dyDescent="0.25">
      <c r="A101" s="19"/>
      <c r="B101" s="19"/>
      <c r="C101" s="19"/>
      <c r="D101" s="19"/>
    </row>
    <row r="102" spans="1:4" s="8" customFormat="1" x14ac:dyDescent="0.25">
      <c r="A102" s="19"/>
      <c r="B102" s="19"/>
      <c r="C102" s="19"/>
      <c r="D102" s="19"/>
    </row>
    <row r="103" spans="1:4" s="8" customFormat="1" x14ac:dyDescent="0.25">
      <c r="A103" s="19"/>
      <c r="B103" s="19"/>
      <c r="C103" s="19"/>
      <c r="D103" s="19"/>
    </row>
    <row r="104" spans="1:4" s="8" customFormat="1" x14ac:dyDescent="0.25">
      <c r="A104" s="19"/>
      <c r="B104" s="19"/>
      <c r="C104" s="19"/>
      <c r="D104" s="19"/>
    </row>
    <row r="105" spans="1:4" s="8" customFormat="1" x14ac:dyDescent="0.25">
      <c r="A105" s="19"/>
      <c r="B105" s="19"/>
      <c r="C105" s="19"/>
      <c r="D105" s="19"/>
    </row>
    <row r="106" spans="1:4" s="8" customFormat="1" x14ac:dyDescent="0.25">
      <c r="A106" s="19"/>
      <c r="B106" s="19"/>
      <c r="C106" s="19"/>
      <c r="D106" s="19"/>
    </row>
    <row r="107" spans="1:4" s="8" customFormat="1" x14ac:dyDescent="0.25">
      <c r="A107" s="19"/>
      <c r="B107" s="19"/>
      <c r="C107" s="19"/>
      <c r="D107" s="19"/>
    </row>
    <row r="108" spans="1:4" s="8" customFormat="1" x14ac:dyDescent="0.25">
      <c r="A108" s="19"/>
      <c r="B108" s="19"/>
      <c r="C108" s="19"/>
      <c r="D108" s="19"/>
    </row>
    <row r="109" spans="1:4" s="8" customFormat="1" x14ac:dyDescent="0.25">
      <c r="A109" s="19"/>
      <c r="B109" s="19"/>
      <c r="C109" s="19"/>
      <c r="D109" s="19"/>
    </row>
    <row r="110" spans="1:4" s="8" customFormat="1" x14ac:dyDescent="0.25">
      <c r="A110" s="19"/>
      <c r="B110" s="19"/>
      <c r="C110" s="19"/>
      <c r="D110" s="19"/>
    </row>
    <row r="111" spans="1:4" s="8" customFormat="1" x14ac:dyDescent="0.25">
      <c r="A111" s="19"/>
      <c r="B111" s="19"/>
      <c r="C111" s="19"/>
      <c r="D111" s="19"/>
    </row>
    <row r="112" spans="1:4" s="8" customFormat="1" x14ac:dyDescent="0.25">
      <c r="A112" s="19"/>
      <c r="B112" s="19"/>
      <c r="C112" s="19"/>
      <c r="D112" s="19"/>
    </row>
    <row r="113" spans="1:4" s="8" customFormat="1" x14ac:dyDescent="0.25">
      <c r="A113" s="19"/>
      <c r="B113" s="19"/>
      <c r="C113" s="19"/>
      <c r="D113" s="19"/>
    </row>
    <row r="114" spans="1:4" s="8" customFormat="1" x14ac:dyDescent="0.25">
      <c r="A114" s="19"/>
      <c r="B114" s="19"/>
      <c r="C114" s="19"/>
      <c r="D114" s="19"/>
    </row>
    <row r="115" spans="1:4" s="8" customFormat="1" x14ac:dyDescent="0.25">
      <c r="A115" s="19"/>
      <c r="B115" s="19"/>
      <c r="C115" s="19"/>
      <c r="D115" s="19"/>
    </row>
    <row r="116" spans="1:4" s="8" customFormat="1" x14ac:dyDescent="0.25">
      <c r="A116" s="19"/>
      <c r="B116" s="19"/>
      <c r="C116" s="19"/>
      <c r="D116" s="19"/>
    </row>
    <row r="117" spans="1:4" s="8" customFormat="1" x14ac:dyDescent="0.25">
      <c r="A117" s="19"/>
      <c r="B117" s="19"/>
      <c r="C117" s="19"/>
      <c r="D117" s="19"/>
    </row>
    <row r="118" spans="1:4" s="8" customFormat="1" x14ac:dyDescent="0.25">
      <c r="A118" s="19"/>
      <c r="B118" s="19"/>
      <c r="C118" s="19"/>
      <c r="D118" s="19"/>
    </row>
    <row r="119" spans="1:4" s="8" customFormat="1" x14ac:dyDescent="0.25">
      <c r="A119" s="19"/>
      <c r="B119" s="19"/>
      <c r="C119" s="19"/>
      <c r="D119" s="19"/>
    </row>
    <row r="120" spans="1:4" s="8" customFormat="1" x14ac:dyDescent="0.25">
      <c r="A120" s="19"/>
      <c r="B120" s="19"/>
      <c r="C120" s="19"/>
      <c r="D120" s="19"/>
    </row>
    <row r="121" spans="1:4" s="8" customFormat="1" x14ac:dyDescent="0.25">
      <c r="A121" s="19"/>
      <c r="B121" s="19"/>
      <c r="C121" s="19"/>
      <c r="D121" s="19"/>
    </row>
    <row r="122" spans="1:4" s="8" customFormat="1" x14ac:dyDescent="0.25">
      <c r="A122" s="19"/>
      <c r="B122" s="19"/>
      <c r="C122" s="19"/>
      <c r="D122" s="19"/>
    </row>
    <row r="123" spans="1:4" s="8" customFormat="1" x14ac:dyDescent="0.25">
      <c r="A123" s="19"/>
      <c r="B123" s="19"/>
      <c r="C123" s="19"/>
      <c r="D123" s="19"/>
    </row>
    <row r="124" spans="1:4" s="8" customFormat="1" x14ac:dyDescent="0.25">
      <c r="A124" s="19"/>
      <c r="B124" s="19"/>
      <c r="C124" s="19"/>
      <c r="D124" s="19"/>
    </row>
    <row r="125" spans="1:4" s="8" customFormat="1" x14ac:dyDescent="0.25">
      <c r="A125" s="19"/>
      <c r="B125" s="19"/>
      <c r="C125" s="19"/>
      <c r="D125" s="19"/>
    </row>
    <row r="126" spans="1:4" s="8" customFormat="1" x14ac:dyDescent="0.25">
      <c r="A126" s="19"/>
      <c r="B126" s="19"/>
      <c r="C126" s="19"/>
      <c r="D126" s="19"/>
    </row>
    <row r="127" spans="1:4" s="8" customFormat="1" x14ac:dyDescent="0.25">
      <c r="A127" s="19"/>
      <c r="B127" s="19"/>
      <c r="C127" s="19"/>
      <c r="D127" s="19"/>
    </row>
    <row r="128" spans="1:4" s="8" customFormat="1" x14ac:dyDescent="0.25">
      <c r="A128" s="19"/>
      <c r="B128" s="19"/>
      <c r="C128" s="19"/>
      <c r="D128" s="19"/>
    </row>
    <row r="129" spans="1:4" s="8" customFormat="1" x14ac:dyDescent="0.25">
      <c r="A129" s="19"/>
      <c r="B129" s="19"/>
      <c r="C129" s="19"/>
      <c r="D129" s="19"/>
    </row>
    <row r="130" spans="1:4" s="8" customFormat="1" x14ac:dyDescent="0.25">
      <c r="A130" s="19"/>
      <c r="B130" s="19"/>
      <c r="C130" s="19"/>
      <c r="D130" s="19"/>
    </row>
    <row r="131" spans="1:4" s="8" customFormat="1" x14ac:dyDescent="0.25">
      <c r="A131" s="19"/>
      <c r="B131" s="19"/>
      <c r="C131" s="19"/>
      <c r="D131" s="19"/>
    </row>
    <row r="132" spans="1:4" s="8" customFormat="1" x14ac:dyDescent="0.25">
      <c r="A132" s="19"/>
      <c r="B132" s="19"/>
      <c r="C132" s="19"/>
      <c r="D132" s="19"/>
    </row>
    <row r="133" spans="1:4" s="8" customFormat="1" x14ac:dyDescent="0.25">
      <c r="A133" s="19"/>
      <c r="B133" s="19"/>
      <c r="C133" s="19"/>
      <c r="D133" s="19"/>
    </row>
    <row r="134" spans="1:4" s="8" customFormat="1" x14ac:dyDescent="0.25">
      <c r="A134" s="19"/>
      <c r="B134" s="19"/>
      <c r="C134" s="19"/>
      <c r="D134" s="19"/>
    </row>
    <row r="135" spans="1:4" s="8" customFormat="1" x14ac:dyDescent="0.25">
      <c r="A135" s="19"/>
      <c r="B135" s="19"/>
      <c r="C135" s="19"/>
      <c r="D135" s="19"/>
    </row>
    <row r="136" spans="1:4" s="8" customFormat="1" x14ac:dyDescent="0.25">
      <c r="A136" s="19"/>
      <c r="B136" s="19"/>
      <c r="C136" s="19"/>
      <c r="D136" s="19"/>
    </row>
    <row r="137" spans="1:4" s="8" customFormat="1" x14ac:dyDescent="0.25">
      <c r="A137" s="19"/>
      <c r="B137" s="19"/>
      <c r="C137" s="19"/>
      <c r="D137" s="19"/>
    </row>
    <row r="138" spans="1:4" s="8" customFormat="1" x14ac:dyDescent="0.25">
      <c r="A138" s="19"/>
      <c r="B138" s="19"/>
      <c r="C138" s="19"/>
      <c r="D138" s="19"/>
    </row>
    <row r="139" spans="1:4" s="8" customFormat="1" x14ac:dyDescent="0.25">
      <c r="A139" s="19"/>
      <c r="B139" s="19"/>
      <c r="C139" s="19"/>
      <c r="D139" s="19"/>
    </row>
    <row r="140" spans="1:4" s="8" customFormat="1" x14ac:dyDescent="0.25">
      <c r="A140" s="19"/>
      <c r="B140" s="19"/>
      <c r="C140" s="19"/>
      <c r="D140" s="19"/>
    </row>
    <row r="141" spans="1:4" s="8" customFormat="1" x14ac:dyDescent="0.25">
      <c r="A141" s="19"/>
      <c r="B141" s="19"/>
      <c r="C141" s="19"/>
      <c r="D141" s="19"/>
    </row>
    <row r="142" spans="1:4" s="8" customFormat="1" x14ac:dyDescent="0.25">
      <c r="A142" s="19"/>
      <c r="B142" s="19"/>
      <c r="C142" s="19"/>
      <c r="D142" s="19"/>
    </row>
    <row r="143" spans="1:4" s="8" customFormat="1" x14ac:dyDescent="0.25">
      <c r="A143" s="19"/>
      <c r="B143" s="19"/>
      <c r="C143" s="19"/>
      <c r="D143" s="19"/>
    </row>
    <row r="144" spans="1:4" s="8" customFormat="1" x14ac:dyDescent="0.25">
      <c r="A144" s="19"/>
      <c r="B144" s="19"/>
      <c r="C144" s="19"/>
      <c r="D144" s="19"/>
    </row>
    <row r="145" spans="1:4" s="8" customFormat="1" x14ac:dyDescent="0.25">
      <c r="A145" s="19"/>
      <c r="B145" s="19"/>
      <c r="C145" s="19"/>
      <c r="D145" s="19"/>
    </row>
    <row r="146" spans="1:4" s="8" customFormat="1" x14ac:dyDescent="0.25">
      <c r="A146" s="19"/>
      <c r="B146" s="19"/>
      <c r="C146" s="19"/>
      <c r="D146" s="19"/>
    </row>
    <row r="147" spans="1:4" s="8" customFormat="1" x14ac:dyDescent="0.25">
      <c r="A147" s="19"/>
      <c r="B147" s="19"/>
      <c r="C147" s="19"/>
      <c r="D147" s="19"/>
    </row>
    <row r="148" spans="1:4" s="8" customFormat="1" x14ac:dyDescent="0.25">
      <c r="A148" s="19"/>
      <c r="B148" s="19"/>
      <c r="C148" s="19"/>
      <c r="D148" s="19"/>
    </row>
    <row r="149" spans="1:4" s="8" customFormat="1" x14ac:dyDescent="0.25">
      <c r="A149" s="19"/>
      <c r="B149" s="19"/>
      <c r="C149" s="19"/>
      <c r="D149" s="19"/>
    </row>
    <row r="150" spans="1:4" s="8" customFormat="1" x14ac:dyDescent="0.25">
      <c r="A150" s="19"/>
      <c r="B150" s="19"/>
      <c r="C150" s="19"/>
      <c r="D150" s="19"/>
    </row>
    <row r="151" spans="1:4" s="8" customFormat="1" x14ac:dyDescent="0.25">
      <c r="A151" s="19"/>
      <c r="B151" s="19"/>
      <c r="C151" s="19"/>
      <c r="D151" s="19"/>
    </row>
    <row r="152" spans="1:4" s="8" customFormat="1" x14ac:dyDescent="0.25">
      <c r="A152" s="19"/>
      <c r="B152" s="19"/>
      <c r="C152" s="19"/>
      <c r="D152" s="19"/>
    </row>
    <row r="153" spans="1:4" s="8" customFormat="1" x14ac:dyDescent="0.25">
      <c r="A153" s="19"/>
      <c r="B153" s="19"/>
      <c r="C153" s="19"/>
      <c r="D153" s="19"/>
    </row>
    <row r="154" spans="1:4" s="8" customFormat="1" x14ac:dyDescent="0.25">
      <c r="A154" s="19"/>
      <c r="B154" s="19"/>
      <c r="C154" s="19"/>
      <c r="D154" s="19"/>
    </row>
    <row r="155" spans="1:4" s="8" customFormat="1" x14ac:dyDescent="0.25">
      <c r="A155" s="19"/>
      <c r="B155" s="19"/>
      <c r="C155" s="19"/>
      <c r="D155" s="19"/>
    </row>
    <row r="156" spans="1:4" s="8" customFormat="1" x14ac:dyDescent="0.25">
      <c r="A156" s="19"/>
      <c r="B156" s="19"/>
      <c r="C156" s="19"/>
      <c r="D156" s="19"/>
    </row>
    <row r="157" spans="1:4" s="8" customFormat="1" x14ac:dyDescent="0.25">
      <c r="A157" s="19"/>
      <c r="B157" s="19"/>
      <c r="C157" s="19"/>
      <c r="D157" s="19"/>
    </row>
    <row r="158" spans="1:4" s="8" customFormat="1" x14ac:dyDescent="0.25">
      <c r="A158" s="19"/>
      <c r="B158" s="19"/>
      <c r="C158" s="19"/>
      <c r="D158" s="19"/>
    </row>
    <row r="159" spans="1:4" s="8" customFormat="1" x14ac:dyDescent="0.25">
      <c r="A159" s="19"/>
      <c r="B159" s="19"/>
      <c r="C159" s="19"/>
      <c r="D159" s="19"/>
    </row>
    <row r="160" spans="1:4" s="8" customFormat="1" x14ac:dyDescent="0.25">
      <c r="A160" s="19"/>
      <c r="B160" s="19"/>
      <c r="C160" s="19"/>
      <c r="D160" s="19"/>
    </row>
    <row r="161" spans="1:4" s="8" customFormat="1" x14ac:dyDescent="0.25">
      <c r="A161" s="19"/>
      <c r="B161" s="19"/>
      <c r="C161" s="19"/>
      <c r="D161" s="19"/>
    </row>
    <row r="162" spans="1:4" s="8" customFormat="1" x14ac:dyDescent="0.25">
      <c r="A162" s="19"/>
      <c r="B162" s="19"/>
      <c r="C162" s="19"/>
      <c r="D162" s="19"/>
    </row>
    <row r="163" spans="1:4" s="8" customFormat="1" x14ac:dyDescent="0.25">
      <c r="A163" s="19"/>
      <c r="B163" s="19"/>
      <c r="C163" s="19"/>
      <c r="D163" s="19"/>
    </row>
    <row r="164" spans="1:4" s="8" customFormat="1" x14ac:dyDescent="0.25">
      <c r="A164" s="19"/>
      <c r="B164" s="19"/>
      <c r="C164" s="19"/>
      <c r="D164" s="19"/>
    </row>
    <row r="165" spans="1:4" s="8" customFormat="1" x14ac:dyDescent="0.25">
      <c r="A165" s="19"/>
      <c r="B165" s="19"/>
      <c r="C165" s="19"/>
      <c r="D165" s="19"/>
    </row>
    <row r="166" spans="1:4" s="8" customFormat="1" x14ac:dyDescent="0.25">
      <c r="A166" s="19"/>
      <c r="B166" s="19"/>
      <c r="C166" s="19"/>
      <c r="D166" s="19"/>
    </row>
    <row r="167" spans="1:4" s="8" customFormat="1" x14ac:dyDescent="0.25">
      <c r="A167" s="19"/>
      <c r="B167" s="19"/>
      <c r="C167" s="19"/>
      <c r="D167" s="19"/>
    </row>
    <row r="168" spans="1:4" s="8" customFormat="1" x14ac:dyDescent="0.25">
      <c r="A168" s="19"/>
      <c r="B168" s="19"/>
      <c r="C168" s="19"/>
      <c r="D168" s="19"/>
    </row>
    <row r="169" spans="1:4" s="8" customFormat="1" x14ac:dyDescent="0.25">
      <c r="A169" s="19"/>
      <c r="B169" s="19"/>
      <c r="C169" s="19"/>
      <c r="D169" s="19"/>
    </row>
    <row r="170" spans="1:4" s="8" customFormat="1" x14ac:dyDescent="0.25">
      <c r="A170" s="19"/>
      <c r="B170" s="19"/>
      <c r="C170" s="19"/>
      <c r="D170" s="19"/>
    </row>
    <row r="171" spans="1:4" s="8" customFormat="1" x14ac:dyDescent="0.25">
      <c r="A171" s="19"/>
      <c r="B171" s="19"/>
      <c r="C171" s="19"/>
      <c r="D171" s="19"/>
    </row>
    <row r="172" spans="1:4" s="8" customFormat="1" x14ac:dyDescent="0.25">
      <c r="A172" s="19"/>
      <c r="B172" s="19"/>
      <c r="C172" s="19"/>
      <c r="D172" s="19"/>
    </row>
    <row r="173" spans="1:4" s="8" customFormat="1" x14ac:dyDescent="0.25">
      <c r="A173" s="19"/>
      <c r="B173" s="19"/>
      <c r="C173" s="19"/>
      <c r="D173" s="19"/>
    </row>
    <row r="174" spans="1:4" s="8" customFormat="1" x14ac:dyDescent="0.25">
      <c r="A174" s="19"/>
      <c r="B174" s="19"/>
      <c r="C174" s="19"/>
      <c r="D174" s="19"/>
    </row>
    <row r="175" spans="1:4" s="8" customFormat="1" x14ac:dyDescent="0.25">
      <c r="A175" s="19"/>
      <c r="B175" s="19"/>
      <c r="C175" s="19"/>
      <c r="D175" s="19"/>
    </row>
    <row r="176" spans="1:4" s="8" customFormat="1" x14ac:dyDescent="0.25">
      <c r="A176" s="19"/>
      <c r="B176" s="19"/>
      <c r="C176" s="19"/>
      <c r="D176" s="19"/>
    </row>
    <row r="177" spans="1:4" s="8" customFormat="1" x14ac:dyDescent="0.25">
      <c r="A177" s="19"/>
      <c r="B177" s="19"/>
      <c r="C177" s="19"/>
      <c r="D177" s="19"/>
    </row>
    <row r="178" spans="1:4" s="8" customFormat="1" x14ac:dyDescent="0.25">
      <c r="A178" s="19"/>
      <c r="B178" s="19"/>
      <c r="C178" s="19"/>
      <c r="D178" s="19"/>
    </row>
    <row r="179" spans="1:4" s="8" customFormat="1" x14ac:dyDescent="0.25">
      <c r="A179" s="19"/>
      <c r="B179" s="19"/>
      <c r="C179" s="19"/>
      <c r="D179" s="19"/>
    </row>
    <row r="180" spans="1:4" s="8" customFormat="1" x14ac:dyDescent="0.25">
      <c r="A180" s="19"/>
      <c r="B180" s="19"/>
      <c r="C180" s="19"/>
      <c r="D180" s="19"/>
    </row>
    <row r="181" spans="1:4" s="8" customFormat="1" x14ac:dyDescent="0.25">
      <c r="A181" s="19"/>
      <c r="B181" s="19"/>
      <c r="C181" s="19"/>
      <c r="D181" s="19"/>
    </row>
    <row r="182" spans="1:4" s="8" customFormat="1" x14ac:dyDescent="0.25">
      <c r="A182" s="19"/>
      <c r="B182" s="19"/>
      <c r="C182" s="19"/>
      <c r="D182" s="19"/>
    </row>
    <row r="183" spans="1:4" s="8" customFormat="1" x14ac:dyDescent="0.25">
      <c r="A183" s="19"/>
      <c r="B183" s="19"/>
      <c r="C183" s="19"/>
      <c r="D183" s="19"/>
    </row>
    <row r="184" spans="1:4" s="8" customFormat="1" x14ac:dyDescent="0.25">
      <c r="A184" s="19"/>
      <c r="B184" s="19"/>
      <c r="C184" s="19"/>
      <c r="D184" s="19"/>
    </row>
    <row r="185" spans="1:4" s="8" customFormat="1" x14ac:dyDescent="0.25">
      <c r="A185" s="19"/>
      <c r="B185" s="19"/>
      <c r="C185" s="19"/>
      <c r="D185" s="19"/>
    </row>
    <row r="186" spans="1:4" s="8" customFormat="1" x14ac:dyDescent="0.25">
      <c r="A186" s="19"/>
      <c r="B186" s="19"/>
      <c r="C186" s="19"/>
      <c r="D186" s="19"/>
    </row>
    <row r="187" spans="1:4" s="8" customFormat="1" x14ac:dyDescent="0.25">
      <c r="A187" s="19"/>
      <c r="B187" s="19"/>
      <c r="C187" s="19"/>
      <c r="D187" s="19"/>
    </row>
    <row r="188" spans="1:4" s="8" customFormat="1" x14ac:dyDescent="0.25">
      <c r="A188" s="19"/>
      <c r="B188" s="19"/>
      <c r="C188" s="19"/>
      <c r="D188" s="19"/>
    </row>
    <row r="189" spans="1:4" s="8" customFormat="1" x14ac:dyDescent="0.25">
      <c r="A189" s="19"/>
      <c r="B189" s="19"/>
      <c r="C189" s="19"/>
      <c r="D189" s="19"/>
    </row>
    <row r="190" spans="1:4" s="8" customFormat="1" x14ac:dyDescent="0.25">
      <c r="A190" s="19"/>
      <c r="B190" s="19"/>
      <c r="C190" s="19"/>
      <c r="D190" s="19"/>
    </row>
    <row r="191" spans="1:4" s="8" customFormat="1" x14ac:dyDescent="0.25">
      <c r="A191" s="19"/>
      <c r="B191" s="19"/>
      <c r="C191" s="19"/>
      <c r="D191" s="19"/>
    </row>
    <row r="192" spans="1:4" s="8" customFormat="1" x14ac:dyDescent="0.25">
      <c r="A192" s="19"/>
      <c r="B192" s="19"/>
      <c r="C192" s="19"/>
      <c r="D192" s="19"/>
    </row>
    <row r="193" spans="1:4" s="8" customFormat="1" x14ac:dyDescent="0.25">
      <c r="A193" s="19"/>
      <c r="B193" s="19"/>
      <c r="C193" s="19"/>
      <c r="D193" s="19"/>
    </row>
    <row r="194" spans="1:4" s="8" customFormat="1" x14ac:dyDescent="0.25">
      <c r="A194" s="19"/>
      <c r="B194" s="19"/>
      <c r="C194" s="19"/>
      <c r="D194" s="19"/>
    </row>
    <row r="195" spans="1:4" s="8" customFormat="1" x14ac:dyDescent="0.25">
      <c r="A195" s="19"/>
      <c r="B195" s="19"/>
      <c r="C195" s="19"/>
      <c r="D195" s="19"/>
    </row>
    <row r="196" spans="1:4" s="8" customFormat="1" x14ac:dyDescent="0.25">
      <c r="A196" s="19"/>
      <c r="B196" s="19"/>
      <c r="C196" s="19"/>
      <c r="D196" s="19"/>
    </row>
    <row r="197" spans="1:4" s="8" customFormat="1" x14ac:dyDescent="0.25">
      <c r="A197" s="19"/>
      <c r="B197" s="19"/>
      <c r="C197" s="19"/>
      <c r="D197" s="19"/>
    </row>
    <row r="198" spans="1:4" s="8" customFormat="1" x14ac:dyDescent="0.25">
      <c r="A198" s="19"/>
      <c r="B198" s="19"/>
      <c r="C198" s="19"/>
      <c r="D198" s="19"/>
    </row>
    <row r="199" spans="1:4" s="8" customFormat="1" x14ac:dyDescent="0.25">
      <c r="A199" s="19"/>
      <c r="B199" s="19"/>
      <c r="C199" s="19"/>
      <c r="D199" s="19"/>
    </row>
    <row r="200" spans="1:4" s="8" customFormat="1" x14ac:dyDescent="0.25">
      <c r="A200" s="19"/>
      <c r="B200" s="19"/>
      <c r="C200" s="19"/>
      <c r="D200" s="19"/>
    </row>
    <row r="201" spans="1:4" s="8" customFormat="1" x14ac:dyDescent="0.25">
      <c r="A201" s="19"/>
      <c r="B201" s="19"/>
      <c r="C201" s="19"/>
      <c r="D201" s="19"/>
    </row>
    <row r="202" spans="1:4" s="8" customFormat="1" x14ac:dyDescent="0.25">
      <c r="A202" s="19"/>
      <c r="B202" s="19"/>
      <c r="C202" s="19"/>
      <c r="D202" s="19"/>
    </row>
    <row r="203" spans="1:4" s="8" customFormat="1" x14ac:dyDescent="0.25">
      <c r="A203" s="19"/>
      <c r="B203" s="19"/>
      <c r="C203" s="19"/>
      <c r="D203" s="19"/>
    </row>
    <row r="204" spans="1:4" s="8" customFormat="1" x14ac:dyDescent="0.25">
      <c r="A204" s="19"/>
      <c r="B204" s="19"/>
      <c r="C204" s="19"/>
      <c r="D204" s="19"/>
    </row>
    <row r="205" spans="1:4" s="8" customFormat="1" x14ac:dyDescent="0.25">
      <c r="A205" s="19"/>
      <c r="B205" s="19"/>
      <c r="C205" s="19"/>
      <c r="D205" s="19"/>
    </row>
    <row r="206" spans="1:4" s="8" customFormat="1" x14ac:dyDescent="0.25">
      <c r="A206" s="19"/>
      <c r="B206" s="19"/>
      <c r="C206" s="19"/>
      <c r="D206" s="19"/>
    </row>
    <row r="207" spans="1:4" s="8" customFormat="1" x14ac:dyDescent="0.25">
      <c r="A207" s="19"/>
      <c r="B207" s="19"/>
      <c r="C207" s="19"/>
      <c r="D207" s="19"/>
    </row>
    <row r="208" spans="1:4" s="8" customFormat="1" x14ac:dyDescent="0.25">
      <c r="A208" s="19"/>
      <c r="B208" s="19"/>
      <c r="C208" s="19"/>
      <c r="D208" s="19"/>
    </row>
    <row r="209" spans="1:4" s="8" customFormat="1" x14ac:dyDescent="0.25">
      <c r="A209" s="19"/>
      <c r="B209" s="19"/>
      <c r="C209" s="19"/>
      <c r="D209" s="19"/>
    </row>
    <row r="210" spans="1:4" s="8" customFormat="1" x14ac:dyDescent="0.25">
      <c r="A210" s="19"/>
      <c r="B210" s="19"/>
      <c r="C210" s="19"/>
      <c r="D210" s="19"/>
    </row>
    <row r="211" spans="1:4" s="8" customFormat="1" x14ac:dyDescent="0.25">
      <c r="A211" s="19"/>
      <c r="B211" s="19"/>
      <c r="C211" s="19"/>
      <c r="D211" s="19"/>
    </row>
    <row r="212" spans="1:4" s="8" customFormat="1" x14ac:dyDescent="0.25">
      <c r="A212" s="19"/>
      <c r="B212" s="19"/>
      <c r="C212" s="19"/>
      <c r="D212" s="19"/>
    </row>
    <row r="213" spans="1:4" s="8" customFormat="1" x14ac:dyDescent="0.25">
      <c r="A213" s="19"/>
      <c r="B213" s="19"/>
      <c r="C213" s="19"/>
      <c r="D213" s="19"/>
    </row>
    <row r="214" spans="1:4" s="8" customFormat="1" x14ac:dyDescent="0.25">
      <c r="A214" s="19"/>
      <c r="B214" s="19"/>
      <c r="C214" s="19"/>
      <c r="D214" s="19"/>
    </row>
    <row r="215" spans="1:4" s="8" customFormat="1" x14ac:dyDescent="0.25">
      <c r="A215" s="19"/>
      <c r="B215" s="19"/>
      <c r="C215" s="19"/>
      <c r="D215" s="19"/>
    </row>
    <row r="216" spans="1:4" s="8" customFormat="1" x14ac:dyDescent="0.25">
      <c r="A216" s="19"/>
      <c r="B216" s="19"/>
      <c r="C216" s="19"/>
      <c r="D216" s="19"/>
    </row>
    <row r="217" spans="1:4" s="8" customFormat="1" x14ac:dyDescent="0.25">
      <c r="A217" s="19"/>
      <c r="B217" s="19"/>
      <c r="C217" s="19"/>
      <c r="D217" s="19"/>
    </row>
    <row r="218" spans="1:4" s="8" customFormat="1" x14ac:dyDescent="0.25">
      <c r="A218" s="19"/>
      <c r="B218" s="19"/>
      <c r="C218" s="19"/>
      <c r="D218" s="19"/>
    </row>
    <row r="219" spans="1:4" s="8" customFormat="1" x14ac:dyDescent="0.25">
      <c r="A219" s="19"/>
      <c r="B219" s="19"/>
      <c r="C219" s="19"/>
      <c r="D219" s="19"/>
    </row>
    <row r="220" spans="1:4" s="8" customFormat="1" x14ac:dyDescent="0.25">
      <c r="A220" s="19"/>
      <c r="B220" s="19"/>
      <c r="C220" s="19"/>
      <c r="D220" s="19"/>
    </row>
    <row r="221" spans="1:4" s="8" customFormat="1" x14ac:dyDescent="0.25">
      <c r="A221" s="19"/>
      <c r="B221" s="19"/>
      <c r="C221" s="19"/>
      <c r="D221" s="19"/>
    </row>
    <row r="222" spans="1:4" s="8" customFormat="1" x14ac:dyDescent="0.25">
      <c r="A222" s="19"/>
      <c r="B222" s="19"/>
      <c r="C222" s="19"/>
      <c r="D222" s="19"/>
    </row>
    <row r="223" spans="1:4" s="8" customFormat="1" x14ac:dyDescent="0.25">
      <c r="A223" s="19"/>
      <c r="B223" s="19"/>
      <c r="C223" s="19"/>
      <c r="D223" s="19"/>
    </row>
    <row r="224" spans="1:4" s="8" customFormat="1" x14ac:dyDescent="0.25">
      <c r="A224" s="19"/>
      <c r="B224" s="19"/>
      <c r="C224" s="19"/>
      <c r="D224" s="19"/>
    </row>
    <row r="225" spans="1:4" s="8" customFormat="1" x14ac:dyDescent="0.25">
      <c r="A225" s="19"/>
      <c r="B225" s="19"/>
      <c r="C225" s="19"/>
      <c r="D225" s="19"/>
    </row>
    <row r="226" spans="1:4" s="8" customFormat="1" x14ac:dyDescent="0.25">
      <c r="A226" s="19"/>
      <c r="B226" s="19"/>
      <c r="C226" s="19"/>
      <c r="D226" s="19"/>
    </row>
    <row r="227" spans="1:4" s="8" customFormat="1" x14ac:dyDescent="0.25">
      <c r="A227" s="19"/>
      <c r="B227" s="19"/>
      <c r="C227" s="19"/>
      <c r="D227" s="19"/>
    </row>
    <row r="228" spans="1:4" s="8" customFormat="1" x14ac:dyDescent="0.25">
      <c r="A228" s="19"/>
      <c r="B228" s="19"/>
      <c r="C228" s="19"/>
      <c r="D228" s="19"/>
    </row>
    <row r="229" spans="1:4" s="8" customFormat="1" x14ac:dyDescent="0.25">
      <c r="A229" s="19"/>
      <c r="B229" s="19"/>
      <c r="C229" s="19"/>
      <c r="D229" s="19"/>
    </row>
    <row r="230" spans="1:4" s="8" customFormat="1" x14ac:dyDescent="0.25">
      <c r="A230" s="19"/>
      <c r="B230" s="19"/>
      <c r="C230" s="19"/>
      <c r="D230" s="19"/>
    </row>
    <row r="231" spans="1:4" s="8" customFormat="1" x14ac:dyDescent="0.25">
      <c r="A231" s="19"/>
      <c r="B231" s="19"/>
      <c r="C231" s="19"/>
      <c r="D231" s="19"/>
    </row>
    <row r="232" spans="1:4" s="8" customFormat="1" x14ac:dyDescent="0.25">
      <c r="A232" s="19"/>
      <c r="B232" s="19"/>
      <c r="C232" s="19"/>
      <c r="D232" s="19"/>
    </row>
    <row r="233" spans="1:4" s="8" customFormat="1" x14ac:dyDescent="0.25">
      <c r="A233" s="19"/>
      <c r="B233" s="19"/>
      <c r="C233" s="19"/>
      <c r="D233" s="19"/>
    </row>
    <row r="234" spans="1:4" s="8" customFormat="1" x14ac:dyDescent="0.25">
      <c r="A234" s="19"/>
      <c r="B234" s="19"/>
      <c r="C234" s="19"/>
      <c r="D234" s="19"/>
    </row>
    <row r="235" spans="1:4" s="8" customFormat="1" x14ac:dyDescent="0.25">
      <c r="A235" s="19"/>
      <c r="B235" s="19"/>
      <c r="C235" s="19"/>
      <c r="D235" s="19"/>
    </row>
    <row r="236" spans="1:4" s="8" customFormat="1" x14ac:dyDescent="0.25">
      <c r="A236" s="19"/>
      <c r="B236" s="19"/>
      <c r="C236" s="19"/>
      <c r="D236" s="19"/>
    </row>
    <row r="237" spans="1:4" s="8" customFormat="1" x14ac:dyDescent="0.25">
      <c r="A237" s="19"/>
      <c r="B237" s="19"/>
      <c r="C237" s="19"/>
      <c r="D237" s="19"/>
    </row>
    <row r="238" spans="1:4" s="8" customFormat="1" x14ac:dyDescent="0.25">
      <c r="A238" s="19"/>
      <c r="B238" s="19"/>
      <c r="C238" s="19"/>
      <c r="D238" s="19"/>
    </row>
    <row r="239" spans="1:4" s="8" customFormat="1" x14ac:dyDescent="0.25">
      <c r="A239" s="19"/>
      <c r="B239" s="19"/>
      <c r="C239" s="19"/>
      <c r="D239" s="19"/>
    </row>
    <row r="240" spans="1:4" s="8" customFormat="1" x14ac:dyDescent="0.25">
      <c r="A240" s="19"/>
      <c r="B240" s="19"/>
      <c r="C240" s="19"/>
      <c r="D240" s="19"/>
    </row>
    <row r="241" spans="1:4" s="8" customFormat="1" x14ac:dyDescent="0.25">
      <c r="A241" s="19"/>
      <c r="B241" s="19"/>
      <c r="C241" s="19"/>
      <c r="D241" s="19"/>
    </row>
    <row r="242" spans="1:4" s="8" customFormat="1" x14ac:dyDescent="0.25">
      <c r="A242" s="19"/>
      <c r="B242" s="19"/>
      <c r="C242" s="19"/>
      <c r="D242" s="19"/>
    </row>
    <row r="243" spans="1:4" s="8" customFormat="1" x14ac:dyDescent="0.25">
      <c r="A243" s="19"/>
      <c r="B243" s="19"/>
      <c r="C243" s="19"/>
      <c r="D243" s="19"/>
    </row>
    <row r="244" spans="1:4" s="8" customFormat="1" x14ac:dyDescent="0.25">
      <c r="A244" s="19"/>
      <c r="B244" s="19"/>
      <c r="C244" s="19"/>
      <c r="D244" s="19"/>
    </row>
    <row r="245" spans="1:4" s="8" customFormat="1" x14ac:dyDescent="0.25">
      <c r="A245" s="19"/>
      <c r="B245" s="19"/>
      <c r="C245" s="19"/>
      <c r="D245" s="19"/>
    </row>
    <row r="246" spans="1:4" s="8" customFormat="1" x14ac:dyDescent="0.25">
      <c r="A246" s="19"/>
      <c r="B246" s="19"/>
      <c r="C246" s="19"/>
      <c r="D246" s="19"/>
    </row>
    <row r="247" spans="1:4" s="8" customFormat="1" x14ac:dyDescent="0.25">
      <c r="A247" s="19"/>
      <c r="B247" s="19"/>
      <c r="C247" s="19"/>
      <c r="D247" s="19"/>
    </row>
    <row r="248" spans="1:4" s="8" customFormat="1" x14ac:dyDescent="0.25">
      <c r="A248" s="19"/>
      <c r="B248" s="19"/>
      <c r="C248" s="19"/>
      <c r="D248" s="19"/>
    </row>
    <row r="249" spans="1:4" s="8" customFormat="1" x14ac:dyDescent="0.25">
      <c r="A249" s="19"/>
      <c r="B249" s="19"/>
      <c r="C249" s="19"/>
      <c r="D249" s="19"/>
    </row>
    <row r="250" spans="1:4" s="8" customFormat="1" x14ac:dyDescent="0.25">
      <c r="A250" s="19"/>
      <c r="B250" s="19"/>
      <c r="C250" s="19"/>
      <c r="D250" s="19"/>
    </row>
    <row r="251" spans="1:4" s="8" customFormat="1" x14ac:dyDescent="0.25">
      <c r="A251" s="19"/>
      <c r="B251" s="19"/>
      <c r="C251" s="19"/>
      <c r="D251" s="19"/>
    </row>
    <row r="252" spans="1:4" s="8" customFormat="1" x14ac:dyDescent="0.25">
      <c r="A252" s="19"/>
      <c r="B252" s="19"/>
      <c r="C252" s="19"/>
      <c r="D252" s="19"/>
    </row>
    <row r="253" spans="1:4" s="8" customFormat="1" x14ac:dyDescent="0.25">
      <c r="A253" s="19"/>
      <c r="B253" s="19"/>
      <c r="C253" s="19"/>
      <c r="D253" s="19"/>
    </row>
    <row r="254" spans="1:4" s="8" customFormat="1" x14ac:dyDescent="0.25">
      <c r="A254" s="19"/>
      <c r="B254" s="19"/>
      <c r="C254" s="19"/>
      <c r="D254" s="19"/>
    </row>
    <row r="255" spans="1:4" s="8" customFormat="1" x14ac:dyDescent="0.25">
      <c r="A255" s="19"/>
      <c r="B255" s="19"/>
      <c r="C255" s="19"/>
      <c r="D255" s="19"/>
    </row>
    <row r="256" spans="1:4" s="8" customFormat="1" x14ac:dyDescent="0.25">
      <c r="A256" s="19"/>
      <c r="B256" s="19"/>
      <c r="C256" s="19"/>
      <c r="D256" s="19"/>
    </row>
    <row r="257" spans="1:5" s="8" customFormat="1" x14ac:dyDescent="0.25">
      <c r="A257" s="19"/>
      <c r="B257" s="19"/>
      <c r="C257" s="19"/>
      <c r="D257" s="19"/>
    </row>
    <row r="258" spans="1:5" s="8" customFormat="1" x14ac:dyDescent="0.25">
      <c r="A258" s="19"/>
      <c r="B258" s="19"/>
      <c r="C258" s="19"/>
      <c r="D258" s="19"/>
    </row>
    <row r="259" spans="1:5" s="8" customFormat="1" x14ac:dyDescent="0.25">
      <c r="A259" s="19"/>
      <c r="B259" s="19"/>
      <c r="C259" s="19"/>
      <c r="D259" s="19"/>
    </row>
    <row r="260" spans="1:5" s="8" customFormat="1" x14ac:dyDescent="0.25">
      <c r="A260" s="19"/>
      <c r="B260" s="19"/>
      <c r="C260" s="19"/>
      <c r="D260" s="19"/>
    </row>
    <row r="261" spans="1:5" s="8" customFormat="1" x14ac:dyDescent="0.25">
      <c r="A261" s="19"/>
      <c r="B261" s="19"/>
      <c r="C261" s="19"/>
      <c r="D261" s="19"/>
    </row>
    <row r="262" spans="1:5" s="8" customFormat="1" x14ac:dyDescent="0.25">
      <c r="A262" s="19"/>
      <c r="B262" s="19"/>
      <c r="C262" s="19"/>
      <c r="D262" s="19"/>
    </row>
    <row r="263" spans="1:5" s="8" customFormat="1" x14ac:dyDescent="0.25">
      <c r="A263" s="19"/>
      <c r="B263" s="19"/>
      <c r="C263" s="19"/>
      <c r="D263" s="19"/>
    </row>
    <row r="264" spans="1:5" s="8" customFormat="1" x14ac:dyDescent="0.25">
      <c r="A264" s="19"/>
      <c r="B264" s="19"/>
      <c r="C264" s="19"/>
      <c r="D264" s="19"/>
    </row>
    <row r="265" spans="1:5" s="8" customFormat="1" x14ac:dyDescent="0.25">
      <c r="A265" s="19"/>
      <c r="B265" s="19"/>
      <c r="C265" s="19"/>
      <c r="D265" s="19"/>
    </row>
    <row r="266" spans="1:5" s="8" customFormat="1" x14ac:dyDescent="0.25">
      <c r="A266" s="19"/>
      <c r="B266" s="19"/>
      <c r="C266" s="19"/>
      <c r="D266" s="19"/>
    </row>
    <row r="267" spans="1:5" s="8" customFormat="1" x14ac:dyDescent="0.25">
      <c r="A267" s="19"/>
      <c r="B267" s="19"/>
      <c r="C267" s="19"/>
      <c r="D267" s="19"/>
    </row>
    <row r="268" spans="1:5" s="8" customFormat="1" x14ac:dyDescent="0.25">
      <c r="A268" s="19"/>
      <c r="B268" s="19"/>
      <c r="C268" s="19"/>
      <c r="D268" s="19"/>
    </row>
    <row r="269" spans="1:5" s="8" customFormat="1" x14ac:dyDescent="0.25">
      <c r="A269" s="19"/>
      <c r="B269" s="19"/>
      <c r="C269" s="19"/>
      <c r="D269" s="19"/>
    </row>
    <row r="270" spans="1:5" s="8" customFormat="1" x14ac:dyDescent="0.25">
      <c r="A270" s="19"/>
      <c r="B270" s="19"/>
      <c r="C270" s="19"/>
      <c r="D270" s="19"/>
    </row>
    <row r="271" spans="1:5" s="8" customFormat="1" x14ac:dyDescent="0.25">
      <c r="A271" s="19"/>
      <c r="B271" s="19"/>
      <c r="C271" s="19"/>
      <c r="D271" s="19"/>
    </row>
    <row r="272" spans="1:5" s="8" customFormat="1" x14ac:dyDescent="0.25">
      <c r="A272" s="19"/>
      <c r="B272" s="19"/>
      <c r="C272" s="19"/>
      <c r="D272" s="19"/>
      <c r="E272" s="6"/>
    </row>
    <row r="273" spans="1:5" s="8" customFormat="1" x14ac:dyDescent="0.25">
      <c r="A273" s="19"/>
      <c r="B273" s="19"/>
      <c r="C273" s="19"/>
      <c r="D273" s="19"/>
      <c r="E273" s="6"/>
    </row>
    <row r="274" spans="1:5" s="8" customFormat="1" x14ac:dyDescent="0.25">
      <c r="A274" s="19"/>
      <c r="B274" s="19"/>
      <c r="C274" s="19"/>
      <c r="D274" s="19"/>
      <c r="E274" s="6"/>
    </row>
    <row r="275" spans="1:5" s="8" customFormat="1" x14ac:dyDescent="0.25">
      <c r="A275" s="19"/>
      <c r="B275" s="19"/>
      <c r="C275" s="19"/>
      <c r="D275" s="19"/>
      <c r="E275" s="6"/>
    </row>
    <row r="276" spans="1:5" s="8" customFormat="1" x14ac:dyDescent="0.25">
      <c r="A276" s="19"/>
      <c r="B276" s="19"/>
      <c r="C276" s="19"/>
      <c r="D276" s="19"/>
      <c r="E276" s="6"/>
    </row>
    <row r="277" spans="1:5" s="8" customFormat="1" x14ac:dyDescent="0.25">
      <c r="A277" s="19"/>
      <c r="B277" s="19"/>
      <c r="C277" s="19"/>
      <c r="D277" s="19"/>
      <c r="E277" s="6"/>
    </row>
    <row r="278" spans="1:5" s="8" customFormat="1" x14ac:dyDescent="0.25">
      <c r="A278" s="19"/>
      <c r="B278" s="19"/>
      <c r="C278" s="19"/>
      <c r="D278" s="19"/>
      <c r="E278" s="6"/>
    </row>
    <row r="279" spans="1:5" s="8" customFormat="1" x14ac:dyDescent="0.25">
      <c r="A279" s="19"/>
      <c r="B279" s="19"/>
      <c r="C279" s="19"/>
      <c r="D279" s="19"/>
      <c r="E279" s="6"/>
    </row>
    <row r="280" spans="1:5" s="8" customFormat="1" x14ac:dyDescent="0.25">
      <c r="A280" s="19"/>
      <c r="B280" s="19"/>
      <c r="C280" s="19"/>
      <c r="D280" s="19"/>
      <c r="E280" s="6"/>
    </row>
    <row r="281" spans="1:5" s="8" customFormat="1" x14ac:dyDescent="0.25">
      <c r="A281" s="19"/>
      <c r="B281" s="19"/>
      <c r="C281" s="19"/>
      <c r="D281" s="19"/>
      <c r="E281" s="6"/>
    </row>
    <row r="282" spans="1:5" s="8" customFormat="1" x14ac:dyDescent="0.25">
      <c r="A282" s="19"/>
      <c r="B282" s="19"/>
      <c r="C282" s="19"/>
      <c r="D282" s="19"/>
      <c r="E282" s="6"/>
    </row>
    <row r="283" spans="1:5" s="8" customFormat="1" x14ac:dyDescent="0.25">
      <c r="A283" s="19"/>
      <c r="B283" s="19"/>
      <c r="C283" s="19"/>
      <c r="D283" s="19"/>
      <c r="E283" s="6"/>
    </row>
    <row r="284" spans="1:5" s="8" customFormat="1" x14ac:dyDescent="0.25">
      <c r="A284" s="19"/>
      <c r="B284" s="19"/>
      <c r="C284" s="19"/>
      <c r="D284" s="19"/>
      <c r="E284" s="6"/>
    </row>
    <row r="285" spans="1:5" s="8" customFormat="1" x14ac:dyDescent="0.25">
      <c r="A285" s="19"/>
      <c r="B285" s="19"/>
      <c r="C285" s="19"/>
      <c r="D285" s="19"/>
      <c r="E285" s="6"/>
    </row>
    <row r="286" spans="1:5" s="8" customFormat="1" x14ac:dyDescent="0.25">
      <c r="A286" s="19"/>
      <c r="B286" s="19"/>
      <c r="C286" s="19"/>
      <c r="D286" s="19"/>
      <c r="E286" s="6"/>
    </row>
    <row r="287" spans="1:5" s="8" customFormat="1" x14ac:dyDescent="0.25">
      <c r="A287" s="19"/>
      <c r="B287" s="19"/>
      <c r="C287" s="19"/>
      <c r="D287" s="19"/>
      <c r="E287" s="6"/>
    </row>
    <row r="288" spans="1:5" s="8" customFormat="1" x14ac:dyDescent="0.25">
      <c r="A288" s="19"/>
      <c r="B288" s="19"/>
      <c r="C288" s="19"/>
      <c r="D288" s="19"/>
      <c r="E288" s="6"/>
    </row>
    <row r="289" spans="1:5" s="8" customFormat="1" x14ac:dyDescent="0.25">
      <c r="A289" s="19"/>
      <c r="B289" s="19"/>
      <c r="C289" s="19"/>
      <c r="D289" s="19"/>
      <c r="E289" s="6"/>
    </row>
    <row r="290" spans="1:5" s="8" customFormat="1" x14ac:dyDescent="0.25">
      <c r="A290" s="19"/>
      <c r="B290" s="19"/>
      <c r="C290" s="19"/>
      <c r="D290" s="19"/>
      <c r="E290" s="6"/>
    </row>
    <row r="291" spans="1:5" s="8" customFormat="1" x14ac:dyDescent="0.25">
      <c r="A291" s="19"/>
      <c r="B291" s="19"/>
      <c r="C291" s="19"/>
      <c r="D291" s="19"/>
      <c r="E291" s="6"/>
    </row>
    <row r="292" spans="1:5" s="8" customFormat="1" x14ac:dyDescent="0.25">
      <c r="A292" s="19"/>
      <c r="B292" s="19"/>
      <c r="C292" s="19"/>
      <c r="D292" s="19"/>
      <c r="E292" s="6"/>
    </row>
    <row r="293" spans="1:5" s="8" customFormat="1" x14ac:dyDescent="0.25">
      <c r="A293" s="19"/>
      <c r="B293" s="19"/>
      <c r="C293" s="19"/>
      <c r="D293" s="19"/>
      <c r="E293" s="6"/>
    </row>
    <row r="294" spans="1:5" s="8" customFormat="1" x14ac:dyDescent="0.25">
      <c r="A294" s="19"/>
      <c r="B294" s="19"/>
      <c r="C294" s="19"/>
      <c r="D294" s="19"/>
      <c r="E294" s="6"/>
    </row>
    <row r="295" spans="1:5" s="8" customFormat="1" x14ac:dyDescent="0.25">
      <c r="A295" s="19"/>
      <c r="B295" s="19"/>
      <c r="C295" s="19"/>
      <c r="D295" s="19"/>
      <c r="E295" s="6"/>
    </row>
    <row r="296" spans="1:5" s="8" customFormat="1" x14ac:dyDescent="0.25">
      <c r="A296" s="19"/>
      <c r="B296" s="19"/>
      <c r="C296" s="19"/>
      <c r="D296" s="19"/>
      <c r="E296" s="6"/>
    </row>
    <row r="297" spans="1:5" s="8" customFormat="1" x14ac:dyDescent="0.25">
      <c r="A297" s="19"/>
      <c r="B297" s="19"/>
      <c r="C297" s="19"/>
      <c r="D297" s="19"/>
      <c r="E297" s="6"/>
    </row>
    <row r="298" spans="1:5" s="8" customFormat="1" x14ac:dyDescent="0.25">
      <c r="A298" s="19"/>
      <c r="B298" s="19"/>
      <c r="C298" s="19"/>
      <c r="D298" s="19"/>
      <c r="E298" s="6"/>
    </row>
    <row r="299" spans="1:5" s="8" customFormat="1" x14ac:dyDescent="0.25">
      <c r="A299" s="19"/>
      <c r="B299" s="19"/>
      <c r="C299" s="19"/>
      <c r="D299" s="19"/>
      <c r="E299" s="6"/>
    </row>
    <row r="300" spans="1:5" s="8" customFormat="1" x14ac:dyDescent="0.25">
      <c r="A300" s="19"/>
      <c r="B300" s="19"/>
      <c r="C300" s="19"/>
      <c r="D300" s="19"/>
      <c r="E300" s="6"/>
    </row>
    <row r="301" spans="1:5" s="8" customFormat="1" x14ac:dyDescent="0.25">
      <c r="A301" s="19"/>
      <c r="B301" s="19"/>
      <c r="C301" s="19"/>
      <c r="D301" s="19"/>
      <c r="E301" s="6"/>
    </row>
    <row r="302" spans="1:5" s="8" customFormat="1" x14ac:dyDescent="0.25">
      <c r="A302" s="19"/>
      <c r="B302" s="19"/>
      <c r="C302" s="19"/>
      <c r="D302" s="19"/>
      <c r="E302" s="6"/>
    </row>
    <row r="303" spans="1:5" s="8" customFormat="1" x14ac:dyDescent="0.25">
      <c r="A303" s="19"/>
      <c r="B303" s="19"/>
      <c r="C303" s="19"/>
      <c r="D303" s="19"/>
      <c r="E303" s="6"/>
    </row>
    <row r="304" spans="1:5" s="8" customFormat="1" x14ac:dyDescent="0.25">
      <c r="A304" s="19"/>
      <c r="B304" s="19"/>
      <c r="C304" s="19"/>
      <c r="D304" s="19"/>
      <c r="E304" s="6"/>
    </row>
    <row r="305" spans="1:5" s="8" customFormat="1" x14ac:dyDescent="0.25">
      <c r="A305" s="19"/>
      <c r="B305" s="19"/>
      <c r="C305" s="19"/>
      <c r="D305" s="19"/>
      <c r="E305" s="6"/>
    </row>
    <row r="306" spans="1:5" s="8" customFormat="1" x14ac:dyDescent="0.25">
      <c r="A306" s="19"/>
      <c r="B306" s="19"/>
      <c r="C306" s="19"/>
      <c r="D306" s="19"/>
      <c r="E306" s="6"/>
    </row>
    <row r="307" spans="1:5" s="8" customFormat="1" x14ac:dyDescent="0.25">
      <c r="A307" s="19"/>
      <c r="B307" s="19"/>
      <c r="C307" s="19"/>
      <c r="D307" s="19"/>
      <c r="E307" s="6"/>
    </row>
    <row r="308" spans="1:5" s="8" customFormat="1" x14ac:dyDescent="0.25">
      <c r="A308" s="19"/>
      <c r="B308" s="19"/>
      <c r="C308" s="19"/>
      <c r="D308" s="19"/>
      <c r="E308" s="6"/>
    </row>
    <row r="309" spans="1:5" s="8" customFormat="1" x14ac:dyDescent="0.25">
      <c r="A309" s="19"/>
      <c r="B309" s="19"/>
      <c r="C309" s="19"/>
      <c r="D309" s="19"/>
      <c r="E309" s="6"/>
    </row>
    <row r="310" spans="1:5" s="8" customFormat="1" x14ac:dyDescent="0.25">
      <c r="A310" s="19"/>
      <c r="B310" s="19"/>
      <c r="C310" s="19"/>
      <c r="D310" s="19"/>
      <c r="E310" s="6"/>
    </row>
    <row r="311" spans="1:5" s="8" customFormat="1" x14ac:dyDescent="0.25">
      <c r="A311" s="19"/>
      <c r="B311" s="19"/>
      <c r="C311" s="19"/>
      <c r="D311" s="19"/>
      <c r="E311" s="6"/>
    </row>
    <row r="312" spans="1:5" s="8" customFormat="1" x14ac:dyDescent="0.25">
      <c r="A312" s="19"/>
      <c r="B312" s="19"/>
      <c r="C312" s="19"/>
      <c r="D312" s="19"/>
      <c r="E312" s="6"/>
    </row>
    <row r="313" spans="1:5" s="8" customFormat="1" x14ac:dyDescent="0.25">
      <c r="A313" s="19"/>
      <c r="B313" s="19"/>
      <c r="C313" s="19"/>
      <c r="D313" s="19"/>
      <c r="E313" s="6"/>
    </row>
    <row r="314" spans="1:5" s="8" customFormat="1" x14ac:dyDescent="0.25">
      <c r="A314" s="19"/>
      <c r="B314" s="19"/>
      <c r="C314" s="19"/>
      <c r="D314" s="19"/>
      <c r="E314" s="6"/>
    </row>
    <row r="315" spans="1:5" s="8" customFormat="1" x14ac:dyDescent="0.25">
      <c r="A315" s="19"/>
      <c r="B315" s="19"/>
      <c r="C315" s="19"/>
      <c r="D315" s="19"/>
      <c r="E315" s="6"/>
    </row>
    <row r="316" spans="1:5" s="8" customFormat="1" x14ac:dyDescent="0.25">
      <c r="A316" s="19"/>
      <c r="B316" s="19"/>
      <c r="C316" s="19"/>
      <c r="D316" s="19"/>
      <c r="E316" s="6"/>
    </row>
    <row r="317" spans="1:5" s="8" customFormat="1" x14ac:dyDescent="0.25">
      <c r="A317" s="19"/>
      <c r="B317" s="19"/>
      <c r="C317" s="19"/>
      <c r="D317" s="19"/>
      <c r="E317" s="6"/>
    </row>
    <row r="318" spans="1:5" s="8" customFormat="1" x14ac:dyDescent="0.25">
      <c r="A318" s="19"/>
      <c r="B318" s="19"/>
      <c r="C318" s="19"/>
      <c r="D318" s="19"/>
      <c r="E318" s="6"/>
    </row>
    <row r="319" spans="1:5" s="8" customFormat="1" x14ac:dyDescent="0.25">
      <c r="A319" s="19"/>
      <c r="B319" s="19"/>
      <c r="C319" s="19"/>
      <c r="D319" s="19"/>
      <c r="E319" s="6"/>
    </row>
    <row r="320" spans="1:5" s="8" customFormat="1" x14ac:dyDescent="0.25">
      <c r="A320" s="19"/>
      <c r="B320" s="19"/>
      <c r="C320" s="19"/>
      <c r="D320" s="19"/>
      <c r="E320" s="6"/>
    </row>
    <row r="321" spans="1:5" s="8" customFormat="1" x14ac:dyDescent="0.25">
      <c r="A321" s="19"/>
      <c r="B321" s="19"/>
      <c r="C321" s="19"/>
      <c r="D321" s="19"/>
      <c r="E321" s="6"/>
    </row>
    <row r="322" spans="1:5" s="8" customFormat="1" x14ac:dyDescent="0.25">
      <c r="A322" s="19"/>
      <c r="B322" s="19"/>
      <c r="C322" s="19"/>
      <c r="D322" s="19"/>
      <c r="E322" s="6"/>
    </row>
    <row r="323" spans="1:5" s="8" customFormat="1" x14ac:dyDescent="0.25">
      <c r="A323" s="19"/>
      <c r="B323" s="19"/>
      <c r="C323" s="19"/>
      <c r="D323" s="19"/>
      <c r="E323" s="6"/>
    </row>
    <row r="324" spans="1:5" s="8" customFormat="1" x14ac:dyDescent="0.25">
      <c r="A324" s="19"/>
      <c r="B324" s="19"/>
      <c r="C324" s="19"/>
      <c r="D324" s="19"/>
      <c r="E324" s="6"/>
    </row>
    <row r="325" spans="1:5" s="8" customFormat="1" x14ac:dyDescent="0.25">
      <c r="A325" s="19"/>
      <c r="B325" s="19"/>
      <c r="C325" s="19"/>
      <c r="D325" s="19"/>
      <c r="E325" s="6"/>
    </row>
    <row r="326" spans="1:5" s="8" customFormat="1" x14ac:dyDescent="0.25">
      <c r="A326" s="19"/>
      <c r="B326" s="19"/>
      <c r="C326" s="19"/>
      <c r="D326" s="19"/>
      <c r="E326" s="6"/>
    </row>
    <row r="327" spans="1:5" s="8" customFormat="1" x14ac:dyDescent="0.25">
      <c r="A327" s="19"/>
      <c r="B327" s="19"/>
      <c r="C327" s="19"/>
      <c r="D327" s="19"/>
      <c r="E327" s="6"/>
    </row>
    <row r="328" spans="1:5" s="8" customFormat="1" x14ac:dyDescent="0.25">
      <c r="A328" s="19"/>
      <c r="B328" s="19"/>
      <c r="C328" s="19"/>
      <c r="D328" s="19"/>
      <c r="E328" s="6"/>
    </row>
    <row r="329" spans="1:5" s="8" customFormat="1" x14ac:dyDescent="0.25">
      <c r="A329" s="19"/>
      <c r="B329" s="19"/>
      <c r="C329" s="19"/>
      <c r="D329" s="19"/>
      <c r="E329" s="6"/>
    </row>
    <row r="330" spans="1:5" s="8" customFormat="1" x14ac:dyDescent="0.25">
      <c r="A330" s="19"/>
      <c r="B330" s="19"/>
      <c r="C330" s="19"/>
      <c r="D330" s="19"/>
      <c r="E330" s="6"/>
    </row>
    <row r="331" spans="1:5" s="8" customFormat="1" x14ac:dyDescent="0.25">
      <c r="A331" s="19"/>
      <c r="B331" s="19"/>
      <c r="C331" s="19"/>
      <c r="D331" s="19"/>
      <c r="E331" s="6"/>
    </row>
    <row r="332" spans="1:5" s="8" customFormat="1" x14ac:dyDescent="0.25">
      <c r="A332" s="19"/>
      <c r="B332" s="19"/>
      <c r="C332" s="19"/>
      <c r="D332" s="19"/>
      <c r="E332" s="6"/>
    </row>
    <row r="333" spans="1:5" s="8" customFormat="1" x14ac:dyDescent="0.25">
      <c r="A333" s="19"/>
      <c r="B333" s="19"/>
      <c r="C333" s="19"/>
      <c r="D333" s="19"/>
      <c r="E333" s="6"/>
    </row>
    <row r="334" spans="1:5" s="8" customFormat="1" x14ac:dyDescent="0.25">
      <c r="A334" s="19"/>
      <c r="B334" s="19"/>
      <c r="C334" s="19"/>
      <c r="D334" s="19"/>
      <c r="E334" s="6"/>
    </row>
    <row r="335" spans="1:5" s="8" customFormat="1" x14ac:dyDescent="0.25">
      <c r="A335" s="19"/>
      <c r="B335" s="19"/>
      <c r="C335" s="19"/>
      <c r="D335" s="19"/>
      <c r="E335" s="6"/>
    </row>
    <row r="336" spans="1:5" s="8" customFormat="1" x14ac:dyDescent="0.25">
      <c r="A336" s="19"/>
      <c r="B336" s="19"/>
      <c r="C336" s="19"/>
      <c r="D336" s="19"/>
      <c r="E336" s="6"/>
    </row>
    <row r="337" spans="1:5" s="8" customFormat="1" x14ac:dyDescent="0.25">
      <c r="A337" s="19"/>
      <c r="B337" s="19"/>
      <c r="C337" s="19"/>
      <c r="D337" s="19"/>
      <c r="E337" s="6"/>
    </row>
    <row r="338" spans="1:5" s="8" customFormat="1" x14ac:dyDescent="0.25">
      <c r="A338" s="19"/>
      <c r="B338" s="19"/>
      <c r="C338" s="19"/>
      <c r="D338" s="19"/>
      <c r="E338" s="6"/>
    </row>
    <row r="339" spans="1:5" s="8" customFormat="1" x14ac:dyDescent="0.25">
      <c r="A339" s="19"/>
      <c r="B339" s="19"/>
      <c r="C339" s="19"/>
      <c r="D339" s="19"/>
      <c r="E339" s="6"/>
    </row>
    <row r="340" spans="1:5" s="8" customFormat="1" x14ac:dyDescent="0.25">
      <c r="A340" s="19"/>
      <c r="B340" s="19"/>
      <c r="C340" s="19"/>
      <c r="D340" s="19"/>
      <c r="E340" s="6"/>
    </row>
    <row r="341" spans="1:5" s="8" customFormat="1" x14ac:dyDescent="0.25">
      <c r="A341" s="19"/>
      <c r="B341" s="19"/>
      <c r="C341" s="19"/>
      <c r="D341" s="19"/>
      <c r="E341" s="6"/>
    </row>
    <row r="342" spans="1:5" s="8" customFormat="1" x14ac:dyDescent="0.25">
      <c r="A342" s="19"/>
      <c r="B342" s="19"/>
      <c r="C342" s="19"/>
      <c r="D342" s="19"/>
      <c r="E342" s="6"/>
    </row>
    <row r="343" spans="1:5" s="8" customFormat="1" x14ac:dyDescent="0.25">
      <c r="A343" s="19"/>
      <c r="B343" s="19"/>
      <c r="C343" s="19"/>
      <c r="D343" s="19"/>
      <c r="E343" s="6"/>
    </row>
    <row r="344" spans="1:5" s="8" customFormat="1" x14ac:dyDescent="0.25">
      <c r="A344" s="19"/>
      <c r="B344" s="19"/>
      <c r="C344" s="19"/>
      <c r="D344" s="19"/>
      <c r="E344" s="6"/>
    </row>
    <row r="345" spans="1:5" s="8" customFormat="1" x14ac:dyDescent="0.25">
      <c r="A345" s="19"/>
      <c r="B345" s="19"/>
      <c r="C345" s="19"/>
      <c r="D345" s="19"/>
      <c r="E345" s="6"/>
    </row>
    <row r="346" spans="1:5" s="8" customFormat="1" x14ac:dyDescent="0.25">
      <c r="A346" s="19"/>
      <c r="B346" s="19"/>
      <c r="C346" s="19"/>
      <c r="D346" s="19"/>
      <c r="E346" s="6"/>
    </row>
    <row r="347" spans="1:5" s="8" customFormat="1" x14ac:dyDescent="0.25">
      <c r="A347" s="19"/>
      <c r="B347" s="19"/>
      <c r="C347" s="19"/>
      <c r="D347" s="19"/>
      <c r="E347" s="6"/>
    </row>
    <row r="348" spans="1:5" s="8" customFormat="1" x14ac:dyDescent="0.25">
      <c r="A348" s="19"/>
      <c r="B348" s="19"/>
      <c r="C348" s="19"/>
      <c r="D348" s="19"/>
      <c r="E348" s="6"/>
    </row>
    <row r="349" spans="1:5" s="8" customFormat="1" x14ac:dyDescent="0.25">
      <c r="A349" s="19"/>
      <c r="B349" s="19"/>
      <c r="C349" s="19"/>
      <c r="D349" s="19"/>
      <c r="E349" s="6"/>
    </row>
    <row r="350" spans="1:5" s="8" customFormat="1" x14ac:dyDescent="0.25">
      <c r="A350" s="19"/>
      <c r="B350" s="19"/>
      <c r="C350" s="19"/>
      <c r="D350" s="19"/>
      <c r="E350" s="6"/>
    </row>
    <row r="351" spans="1:5" s="8" customFormat="1" x14ac:dyDescent="0.25">
      <c r="A351" s="19"/>
      <c r="B351" s="19"/>
      <c r="C351" s="19"/>
      <c r="D351" s="19"/>
      <c r="E351" s="6"/>
    </row>
    <row r="352" spans="1:5" s="8" customFormat="1" x14ac:dyDescent="0.25">
      <c r="A352" s="19"/>
      <c r="B352" s="19"/>
      <c r="C352" s="19"/>
      <c r="D352" s="19"/>
      <c r="E352" s="6"/>
    </row>
    <row r="353" spans="1:5" s="8" customFormat="1" x14ac:dyDescent="0.25">
      <c r="A353" s="19"/>
      <c r="B353" s="19"/>
      <c r="C353" s="19"/>
      <c r="D353" s="19"/>
      <c r="E353" s="6"/>
    </row>
    <row r="354" spans="1:5" s="8" customFormat="1" x14ac:dyDescent="0.25">
      <c r="A354" s="19"/>
      <c r="B354" s="19"/>
      <c r="C354" s="19"/>
      <c r="D354" s="19"/>
      <c r="E354" s="6"/>
    </row>
    <row r="355" spans="1:5" s="8" customFormat="1" x14ac:dyDescent="0.25">
      <c r="A355" s="19"/>
      <c r="B355" s="19"/>
      <c r="C355" s="19"/>
      <c r="D355" s="19"/>
      <c r="E355" s="6"/>
    </row>
    <row r="356" spans="1:5" s="8" customFormat="1" x14ac:dyDescent="0.25">
      <c r="A356" s="19"/>
      <c r="B356" s="19"/>
      <c r="C356" s="19"/>
      <c r="D356" s="19"/>
      <c r="E356" s="6"/>
    </row>
    <row r="357" spans="1:5" s="8" customFormat="1" x14ac:dyDescent="0.25">
      <c r="A357" s="19"/>
      <c r="B357" s="19"/>
      <c r="C357" s="19"/>
      <c r="D357" s="19"/>
      <c r="E357" s="6"/>
    </row>
    <row r="358" spans="1:5" s="8" customFormat="1" x14ac:dyDescent="0.25">
      <c r="A358" s="19"/>
      <c r="B358" s="19"/>
      <c r="C358" s="19"/>
      <c r="D358" s="19"/>
      <c r="E358" s="6"/>
    </row>
    <row r="359" spans="1:5" s="8" customFormat="1" x14ac:dyDescent="0.25">
      <c r="A359" s="19"/>
      <c r="B359" s="19"/>
      <c r="C359" s="19"/>
      <c r="D359" s="19"/>
      <c r="E359" s="6"/>
    </row>
    <row r="360" spans="1:5" s="8" customFormat="1" x14ac:dyDescent="0.25">
      <c r="A360" s="19"/>
      <c r="B360" s="19"/>
      <c r="C360" s="19"/>
      <c r="D360" s="19"/>
      <c r="E360" s="6"/>
    </row>
    <row r="361" spans="1:5" s="8" customFormat="1" x14ac:dyDescent="0.25">
      <c r="A361" s="19"/>
      <c r="B361" s="19"/>
      <c r="C361" s="19"/>
      <c r="D361" s="19"/>
      <c r="E361" s="6"/>
    </row>
    <row r="362" spans="1:5" s="8" customFormat="1" x14ac:dyDescent="0.25">
      <c r="A362" s="19"/>
      <c r="B362" s="19"/>
      <c r="C362" s="19"/>
      <c r="D362" s="19"/>
      <c r="E362" s="6"/>
    </row>
    <row r="363" spans="1:5" s="8" customFormat="1" x14ac:dyDescent="0.25">
      <c r="A363" s="19"/>
      <c r="B363" s="19"/>
      <c r="C363" s="19"/>
      <c r="D363" s="19"/>
      <c r="E363" s="6"/>
    </row>
    <row r="364" spans="1:5" s="8" customFormat="1" x14ac:dyDescent="0.25">
      <c r="A364" s="19"/>
      <c r="B364" s="19"/>
      <c r="C364" s="19"/>
      <c r="D364" s="19"/>
      <c r="E364" s="6"/>
    </row>
    <row r="365" spans="1:5" s="8" customFormat="1" x14ac:dyDescent="0.25">
      <c r="A365" s="19"/>
      <c r="B365" s="19"/>
      <c r="C365" s="19"/>
      <c r="D365" s="19"/>
      <c r="E365" s="6"/>
    </row>
    <row r="366" spans="1:5" s="8" customFormat="1" x14ac:dyDescent="0.25">
      <c r="A366" s="19"/>
      <c r="B366" s="19"/>
      <c r="C366" s="19"/>
      <c r="D366" s="19"/>
      <c r="E366" s="6"/>
    </row>
    <row r="367" spans="1:5" s="8" customFormat="1" x14ac:dyDescent="0.25">
      <c r="A367" s="19"/>
      <c r="B367" s="19"/>
      <c r="C367" s="19"/>
      <c r="D367" s="19"/>
      <c r="E367" s="6"/>
    </row>
    <row r="368" spans="1:5" s="8" customFormat="1" x14ac:dyDescent="0.25">
      <c r="A368" s="19"/>
      <c r="B368" s="19"/>
      <c r="C368" s="19"/>
      <c r="D368" s="19"/>
      <c r="E368" s="6"/>
    </row>
    <row r="369" spans="1:5" s="8" customFormat="1" x14ac:dyDescent="0.25">
      <c r="A369" s="19"/>
      <c r="B369" s="19"/>
      <c r="C369" s="19"/>
      <c r="D369" s="19"/>
      <c r="E369" s="6"/>
    </row>
    <row r="370" spans="1:5" s="8" customFormat="1" x14ac:dyDescent="0.25">
      <c r="A370" s="19"/>
      <c r="B370" s="19"/>
      <c r="C370" s="19"/>
      <c r="D370" s="19"/>
      <c r="E370" s="6"/>
    </row>
    <row r="371" spans="1:5" s="8" customFormat="1" x14ac:dyDescent="0.25">
      <c r="A371" s="19"/>
      <c r="B371" s="19"/>
      <c r="C371" s="19"/>
      <c r="D371" s="19"/>
      <c r="E371" s="6"/>
    </row>
    <row r="372" spans="1:5" s="8" customFormat="1" x14ac:dyDescent="0.25">
      <c r="A372" s="19"/>
      <c r="B372" s="19"/>
      <c r="C372" s="19"/>
      <c r="D372" s="19"/>
      <c r="E372" s="6"/>
    </row>
  </sheetData>
  <mergeCells count="24">
    <mergeCell ref="B43:D43"/>
    <mergeCell ref="B40:D40"/>
    <mergeCell ref="B41:D41"/>
    <mergeCell ref="B42:D42"/>
    <mergeCell ref="B37:D37"/>
    <mergeCell ref="B38:D38"/>
    <mergeCell ref="B39:D39"/>
    <mergeCell ref="B34:D34"/>
    <mergeCell ref="B35:D35"/>
    <mergeCell ref="B36:D36"/>
    <mergeCell ref="B32:D32"/>
    <mergeCell ref="B33:D33"/>
    <mergeCell ref="B28:D28"/>
    <mergeCell ref="B29:D29"/>
    <mergeCell ref="B30:D30"/>
    <mergeCell ref="B26:D26"/>
    <mergeCell ref="B27:D27"/>
    <mergeCell ref="B23:D23"/>
    <mergeCell ref="B24:D24"/>
    <mergeCell ref="B31:D31"/>
    <mergeCell ref="B4:D4"/>
    <mergeCell ref="B19:D19"/>
    <mergeCell ref="B22:E22"/>
    <mergeCell ref="B25:D2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2017 (120V)</vt:lpstr>
      <vt:lpstr>2017 (120D) (2)</vt:lpstr>
      <vt:lpstr>2017 (120V.)</vt:lpstr>
      <vt:lpstr>2017 (120S)</vt:lpstr>
      <vt:lpstr>2017(150)</vt:lpstr>
      <vt:lpstr>Comparativo</vt:lpstr>
      <vt:lpstr>2016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 (120D) (2)'!Área_de_impresión</vt:lpstr>
      <vt:lpstr>'2017 (120S)'!Área_de_impresión</vt:lpstr>
      <vt:lpstr>'2017 (120V)'!Área_de_impresión</vt:lpstr>
      <vt:lpstr>'2017 (120V.)'!Área_de_impresión</vt:lpstr>
      <vt:lpstr>'2017(150)'!Área_de_impresión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2016-08-27T23:52:05Z</dcterms:modified>
</cp:coreProperties>
</file>